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wson\Desktop\Monday Board\"/>
    </mc:Choice>
  </mc:AlternateContent>
  <xr:revisionPtr revIDLastSave="0" documentId="13_ncr:1_{D6DA2204-B822-4AA3-B3F1-64648BC2189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Town'!$A$1:$AH$172</definedName>
    <definedName name="_xlnm.Print_Area" localSheetId="3">'Mardi Gras'!$A$1:$AH$187</definedName>
    <definedName name="_xlnm.Print_Area" localSheetId="1">Mountaineer!$A$1:$AC$93</definedName>
    <definedName name="_xlnm.Print_Area" localSheetId="0">Summary!$A$1:$AC$47</definedName>
    <definedName name="_xlnm.Print_Area" localSheetId="2">Wheeling!$A$1:$AH$186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2" i="5" l="1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42" i="5"/>
  <c r="AB43" i="1"/>
  <c r="AC43" i="1" s="1"/>
  <c r="AB43" i="2"/>
  <c r="AC43" i="2" s="1"/>
  <c r="AB43" i="3"/>
  <c r="AC43" i="3" s="1"/>
  <c r="AB43" i="4"/>
  <c r="AC43" i="4" s="1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B42" i="1"/>
  <c r="AC42" i="1" s="1"/>
  <c r="AB42" i="2"/>
  <c r="AC42" i="2" s="1"/>
  <c r="AB42" i="3"/>
  <c r="AC42" i="3" s="1"/>
  <c r="AB42" i="4"/>
  <c r="AC42" i="4" s="1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C41" i="5" l="1"/>
  <c r="AB41" i="5"/>
  <c r="AB41" i="1"/>
  <c r="AC41" i="1" s="1"/>
  <c r="AB41" i="2"/>
  <c r="AC41" i="2" s="1"/>
  <c r="AB41" i="3"/>
  <c r="AC41" i="3" s="1"/>
  <c r="AB41" i="4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B40" i="1"/>
  <c r="AC40" i="1" s="1"/>
  <c r="AB40" i="2"/>
  <c r="AC40" i="2" s="1"/>
  <c r="AB40" i="3"/>
  <c r="AC40" i="3" s="1"/>
  <c r="AB40" i="4"/>
  <c r="AC40" i="4" s="1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B39" i="1"/>
  <c r="AC39" i="1" s="1"/>
  <c r="AB39" i="2"/>
  <c r="AC39" i="2" s="1"/>
  <c r="AB39" i="3"/>
  <c r="AC39" i="3" s="1"/>
  <c r="AB39" i="4"/>
  <c r="AC39" i="4" s="1"/>
  <c r="AC41" i="4" l="1"/>
  <c r="AC40" i="5" s="1"/>
  <c r="AB40" i="5"/>
  <c r="AC39" i="5"/>
  <c r="AB39" i="5"/>
  <c r="AC38" i="5"/>
  <c r="AB38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B38" i="1"/>
  <c r="AC38" i="1" s="1"/>
  <c r="AB38" i="2"/>
  <c r="AC38" i="2" s="1"/>
  <c r="AB38" i="3"/>
  <c r="AC38" i="3" s="1"/>
  <c r="AB38" i="4"/>
  <c r="AC38" i="4" s="1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B37" i="1"/>
  <c r="AC37" i="1" s="1"/>
  <c r="AB37" i="2"/>
  <c r="AC37" i="2" s="1"/>
  <c r="AB37" i="3"/>
  <c r="AC37" i="3" s="1"/>
  <c r="AB37" i="4"/>
  <c r="AC37" i="4" s="1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B36" i="1"/>
  <c r="AC36" i="1" s="1"/>
  <c r="AB36" i="2"/>
  <c r="AC36" i="2" s="1"/>
  <c r="AB36" i="3"/>
  <c r="AC36" i="3" s="1"/>
  <c r="AB36" i="4"/>
  <c r="AC36" i="4" s="1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B35" i="1"/>
  <c r="AC35" i="1" s="1"/>
  <c r="AB35" i="2"/>
  <c r="AC35" i="2" s="1"/>
  <c r="AB35" i="3"/>
  <c r="AC35" i="3" s="1"/>
  <c r="AB35" i="4"/>
  <c r="AC35" i="4" s="1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B34" i="1"/>
  <c r="AC34" i="1" s="1"/>
  <c r="AB34" i="2"/>
  <c r="AC34" i="2" s="1"/>
  <c r="AB34" i="3"/>
  <c r="AC34" i="3" s="1"/>
  <c r="AB34" i="4"/>
  <c r="AC34" i="4" s="1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B33" i="1"/>
  <c r="AC33" i="1" s="1"/>
  <c r="AB33" i="2"/>
  <c r="AC33" i="2" s="1"/>
  <c r="AB33" i="3"/>
  <c r="AC33" i="3" s="1"/>
  <c r="AB33" i="4"/>
  <c r="AC33" i="4" s="1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B32" i="1"/>
  <c r="AC32" i="1" s="1"/>
  <c r="AB32" i="2"/>
  <c r="AC32" i="2" s="1"/>
  <c r="AB32" i="3"/>
  <c r="AC32" i="3" s="1"/>
  <c r="AB32" i="4"/>
  <c r="AC32" i="4" s="1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B31" i="1"/>
  <c r="AC31" i="1" s="1"/>
  <c r="AB31" i="2"/>
  <c r="AC31" i="2" s="1"/>
  <c r="AB31" i="3"/>
  <c r="AC31" i="3" s="1"/>
  <c r="AB31" i="4"/>
  <c r="AC31" i="4" s="1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B30" i="1"/>
  <c r="AC30" i="1" s="1"/>
  <c r="AB30" i="2"/>
  <c r="AC30" i="2" s="1"/>
  <c r="AB30" i="3"/>
  <c r="AC30" i="3" s="1"/>
  <c r="AB30" i="4"/>
  <c r="AC30" i="4" s="1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B29" i="1"/>
  <c r="AC29" i="1" s="1"/>
  <c r="AB29" i="2"/>
  <c r="AC29" i="2" s="1"/>
  <c r="AB29" i="3"/>
  <c r="AC29" i="3" s="1"/>
  <c r="AB29" i="4"/>
  <c r="AC29" i="4" s="1"/>
  <c r="AC37" i="5" l="1"/>
  <c r="AC36" i="5"/>
  <c r="AB37" i="5"/>
  <c r="AB36" i="5"/>
  <c r="AC35" i="5"/>
  <c r="AB35" i="5"/>
  <c r="AC33" i="5"/>
  <c r="AC34" i="5"/>
  <c r="AB34" i="5"/>
  <c r="AB33" i="5"/>
  <c r="AC32" i="5"/>
  <c r="AC31" i="5"/>
  <c r="AB32" i="5"/>
  <c r="AB31" i="5"/>
  <c r="AC30" i="5"/>
  <c r="AB30" i="5"/>
  <c r="AC29" i="5"/>
  <c r="AB29" i="5"/>
  <c r="AC28" i="5"/>
  <c r="AB28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B28" i="1"/>
  <c r="AC28" i="1" s="1"/>
  <c r="AB28" i="2"/>
  <c r="AC28" i="2" s="1"/>
  <c r="AB28" i="3"/>
  <c r="AC28" i="3" s="1"/>
  <c r="AB28" i="4"/>
  <c r="AC28" i="4" s="1"/>
  <c r="AB4" i="3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B27" i="1"/>
  <c r="AC27" i="1" s="1"/>
  <c r="AB27" i="2"/>
  <c r="AC27" i="2" s="1"/>
  <c r="AB27" i="3"/>
  <c r="AC27" i="3" s="1"/>
  <c r="AB27" i="4"/>
  <c r="AC27" i="4" s="1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C27" i="5" l="1"/>
  <c r="AB27" i="5"/>
  <c r="AB26" i="5"/>
  <c r="AC26" i="5"/>
  <c r="AB26" i="1"/>
  <c r="AC26" i="1" s="1"/>
  <c r="AB26" i="2"/>
  <c r="AC26" i="2" s="1"/>
  <c r="AB26" i="3"/>
  <c r="AC26" i="3" s="1"/>
  <c r="AB26" i="4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5" i="1"/>
  <c r="AC25" i="1" s="1"/>
  <c r="AB25" i="2"/>
  <c r="AC25" i="2" s="1"/>
  <c r="AB25" i="3"/>
  <c r="AC25" i="3" s="1"/>
  <c r="AB25" i="4"/>
  <c r="AC25" i="4" s="1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C26" i="4" l="1"/>
  <c r="AC25" i="5" s="1"/>
  <c r="AB25" i="5"/>
  <c r="AC24" i="5"/>
  <c r="AB24" i="5"/>
  <c r="AB24" i="1"/>
  <c r="AC24" i="1" s="1"/>
  <c r="AB24" i="2"/>
  <c r="AC24" i="2" s="1"/>
  <c r="AB24" i="3"/>
  <c r="AC24" i="3" s="1"/>
  <c r="AB24" i="4"/>
  <c r="AB23" i="1"/>
  <c r="AC24" i="4" l="1"/>
  <c r="AC23" i="5" s="1"/>
  <c r="AB23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C23" i="1"/>
  <c r="AB23" i="2"/>
  <c r="AC23" i="2" s="1"/>
  <c r="AB23" i="3"/>
  <c r="AC23" i="3" s="1"/>
  <c r="AB23" i="4"/>
  <c r="AC23" i="4" s="1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1"/>
  <c r="AC22" i="1" s="1"/>
  <c r="AB22" i="2"/>
  <c r="AC22" i="2" s="1"/>
  <c r="AB22" i="3"/>
  <c r="AC22" i="3" s="1"/>
  <c r="AB22" i="4"/>
  <c r="AC22" i="4" s="1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1"/>
  <c r="AC21" i="1" s="1"/>
  <c r="AB21" i="2"/>
  <c r="AC21" i="2" s="1"/>
  <c r="AB21" i="3"/>
  <c r="AC21" i="3" s="1"/>
  <c r="AB21" i="4"/>
  <c r="AC21" i="4" s="1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B20" i="3"/>
  <c r="AC20" i="3" s="1"/>
  <c r="AB20" i="1"/>
  <c r="AC20" i="1" s="1"/>
  <c r="AB20" i="2"/>
  <c r="AC20" i="2" s="1"/>
  <c r="AB20" i="4"/>
  <c r="AC20" i="4" s="1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1"/>
  <c r="AC19" i="1" s="1"/>
  <c r="AB19" i="2"/>
  <c r="AC19" i="2" s="1"/>
  <c r="AB19" i="3"/>
  <c r="AC19" i="3" s="1"/>
  <c r="AB19" i="4"/>
  <c r="AC19" i="4" s="1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C22" i="5" l="1"/>
  <c r="AB22" i="5"/>
  <c r="AC21" i="5"/>
  <c r="AB21" i="5"/>
  <c r="AC20" i="5"/>
  <c r="AB20" i="5"/>
  <c r="AC19" i="5"/>
  <c r="AB19" i="5"/>
  <c r="AC18" i="5"/>
  <c r="AB18" i="5"/>
  <c r="AB18" i="1"/>
  <c r="AC18" i="1" s="1"/>
  <c r="AB18" i="2"/>
  <c r="AC18" i="2" s="1"/>
  <c r="AB18" i="3"/>
  <c r="AC18" i="3" s="1"/>
  <c r="AB18" i="4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1"/>
  <c r="AC17" i="1" s="1"/>
  <c r="AB17" i="2"/>
  <c r="AC17" i="2" s="1"/>
  <c r="AB17" i="3"/>
  <c r="AC17" i="3" s="1"/>
  <c r="AB17" i="4"/>
  <c r="AC17" i="4" s="1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1"/>
  <c r="AC16" i="1" s="1"/>
  <c r="AB16" i="2"/>
  <c r="AC16" i="2" s="1"/>
  <c r="AB16" i="3"/>
  <c r="AC16" i="3" s="1"/>
  <c r="AB16" i="4"/>
  <c r="AC16" i="4" s="1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1"/>
  <c r="AC15" i="1" s="1"/>
  <c r="AB15" i="2"/>
  <c r="AC15" i="2" s="1"/>
  <c r="AB15" i="3"/>
  <c r="AC15" i="3" s="1"/>
  <c r="AB15" i="4"/>
  <c r="AC15" i="4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1"/>
  <c r="AC14" i="1" s="1"/>
  <c r="AB14" i="2"/>
  <c r="AC14" i="2" s="1"/>
  <c r="AB14" i="3"/>
  <c r="AC14" i="3" s="1"/>
  <c r="AB14" i="4"/>
  <c r="AC14" i="4" s="1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1"/>
  <c r="AC13" i="1" s="1"/>
  <c r="AB13" i="2"/>
  <c r="AC13" i="2" s="1"/>
  <c r="AB13" i="3"/>
  <c r="AC13" i="3" s="1"/>
  <c r="AB13" i="4"/>
  <c r="AC13" i="4" s="1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1" i="5" s="1"/>
  <c r="AB12" i="1"/>
  <c r="AC12" i="1" s="1"/>
  <c r="AB12" i="2"/>
  <c r="AC12" i="2" s="1"/>
  <c r="AB12" i="3"/>
  <c r="AC12" i="3" s="1"/>
  <c r="AB12" i="4"/>
  <c r="AC12" i="4" s="1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B11" i="1"/>
  <c r="AC11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B11" i="2"/>
  <c r="AC11" i="2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B11" i="3"/>
  <c r="AC11" i="3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B11" i="4"/>
  <c r="AC11" i="4" s="1"/>
  <c r="AC18" i="4" l="1"/>
  <c r="AC17" i="5" s="1"/>
  <c r="AB17" i="5"/>
  <c r="AB16" i="5"/>
  <c r="AC16" i="5"/>
  <c r="AC15" i="5"/>
  <c r="AC14" i="5"/>
  <c r="AB15" i="5"/>
  <c r="AC13" i="5"/>
  <c r="AB14" i="5"/>
  <c r="AB13" i="5"/>
  <c r="AC12" i="5"/>
  <c r="AB12" i="5"/>
  <c r="A13" i="4"/>
  <c r="AC11" i="5"/>
  <c r="AB11" i="5"/>
  <c r="AB10" i="5"/>
  <c r="AC10" i="5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10" i="4"/>
  <c r="AB10" i="3"/>
  <c r="AC10" i="3" s="1"/>
  <c r="AC45" i="3" s="1"/>
  <c r="AB10" i="2"/>
  <c r="AC10" i="2" s="1"/>
  <c r="AC45" i="2" s="1"/>
  <c r="C9" i="5"/>
  <c r="C44" i="5" s="1"/>
  <c r="D9" i="5"/>
  <c r="D44" i="5" s="1"/>
  <c r="E9" i="5"/>
  <c r="E44" i="5" s="1"/>
  <c r="F9" i="5"/>
  <c r="F44" i="5" s="1"/>
  <c r="G9" i="5"/>
  <c r="G44" i="5" s="1"/>
  <c r="H9" i="5"/>
  <c r="H44" i="5" s="1"/>
  <c r="I9" i="5"/>
  <c r="I44" i="5" s="1"/>
  <c r="J9" i="5"/>
  <c r="J44" i="5" s="1"/>
  <c r="K9" i="5"/>
  <c r="K44" i="5" s="1"/>
  <c r="L9" i="5"/>
  <c r="L44" i="5" s="1"/>
  <c r="M9" i="5"/>
  <c r="M44" i="5" s="1"/>
  <c r="N9" i="5"/>
  <c r="N44" i="5" s="1"/>
  <c r="O9" i="5"/>
  <c r="O44" i="5" s="1"/>
  <c r="P9" i="5"/>
  <c r="P44" i="5" s="1"/>
  <c r="Q9" i="5"/>
  <c r="Q44" i="5" s="1"/>
  <c r="R9" i="5"/>
  <c r="R44" i="5" s="1"/>
  <c r="S9" i="5"/>
  <c r="S44" i="5" s="1"/>
  <c r="T9" i="5"/>
  <c r="T44" i="5" s="1"/>
  <c r="U9" i="5"/>
  <c r="U44" i="5" s="1"/>
  <c r="V9" i="5"/>
  <c r="V44" i="5" s="1"/>
  <c r="W9" i="5"/>
  <c r="W44" i="5" s="1"/>
  <c r="X9" i="5"/>
  <c r="X44" i="5" s="1"/>
  <c r="Y9" i="5"/>
  <c r="Y44" i="5" s="1"/>
  <c r="Z9" i="5"/>
  <c r="Z44" i="5" s="1"/>
  <c r="AA9" i="5"/>
  <c r="AA44" i="5" s="1"/>
  <c r="A14" i="4" l="1"/>
  <c r="A12" i="5"/>
  <c r="AC10" i="4"/>
  <c r="AC45" i="4" s="1"/>
  <c r="AB45" i="2"/>
  <c r="AB45" i="3"/>
  <c r="AB45" i="4"/>
  <c r="AB4" i="1"/>
  <c r="AB4" i="2"/>
  <c r="AB4" i="4"/>
  <c r="A15" i="4" l="1"/>
  <c r="A13" i="5"/>
  <c r="B45" i="1"/>
  <c r="AB10" i="1"/>
  <c r="A10" i="1"/>
  <c r="B45" i="2"/>
  <c r="A10" i="2"/>
  <c r="A10" i="3"/>
  <c r="B45" i="3"/>
  <c r="A16" i="4" l="1"/>
  <c r="A14" i="5"/>
  <c r="AB9" i="5"/>
  <c r="AB44" i="5" s="1"/>
  <c r="AB45" i="1"/>
  <c r="AC10" i="1"/>
  <c r="AC45" i="1" s="1"/>
  <c r="A17" i="4" l="1"/>
  <c r="A15" i="5"/>
  <c r="AC9" i="5"/>
  <c r="AC44" i="5" s="1"/>
  <c r="A18" i="4" l="1"/>
  <c r="A16" i="5"/>
  <c r="A9" i="5"/>
  <c r="A19" i="4" l="1"/>
  <c r="A17" i="5"/>
  <c r="B9" i="5"/>
  <c r="A20" i="4" l="1"/>
  <c r="A18" i="5"/>
  <c r="B45" i="4"/>
  <c r="B44" i="5" s="1"/>
  <c r="A19" i="5" l="1"/>
  <c r="A21" i="4"/>
  <c r="A20" i="5" l="1"/>
  <c r="A22" i="4"/>
  <c r="A21" i="5" l="1"/>
  <c r="A23" i="4"/>
  <c r="A24" i="4" l="1"/>
  <c r="A22" i="5"/>
  <c r="A23" i="5" l="1"/>
  <c r="A25" i="4"/>
  <c r="A26" i="4" l="1"/>
  <c r="A24" i="5"/>
  <c r="A27" i="4" l="1"/>
  <c r="A25" i="5"/>
  <c r="A28" i="4" l="1"/>
  <c r="A26" i="5"/>
  <c r="A29" i="4" l="1"/>
  <c r="A27" i="5"/>
  <c r="A28" i="5" l="1"/>
  <c r="A30" i="4"/>
  <c r="A29" i="5" l="1"/>
  <c r="A31" i="4"/>
  <c r="A30" i="5" l="1"/>
  <c r="A32" i="4"/>
  <c r="A33" i="4" l="1"/>
  <c r="A31" i="5"/>
  <c r="A34" i="4" l="1"/>
  <c r="A32" i="5"/>
  <c r="A35" i="4" l="1"/>
  <c r="A33" i="5"/>
  <c r="A34" i="5" l="1"/>
  <c r="A36" i="4"/>
  <c r="A37" i="4" l="1"/>
  <c r="A35" i="5"/>
  <c r="A38" i="4" l="1"/>
  <c r="A36" i="5"/>
  <c r="A39" i="4" l="1"/>
  <c r="A37" i="5"/>
  <c r="A40" i="4" l="1"/>
  <c r="A38" i="5"/>
  <c r="A41" i="4" l="1"/>
  <c r="A39" i="5"/>
  <c r="A42" i="4" l="1"/>
  <c r="A40" i="5"/>
  <c r="A41" i="5" l="1"/>
  <c r="A43" i="4"/>
</calcChain>
</file>

<file path=xl/sharedStrings.xml><?xml version="1.0" encoding="utf-8"?>
<sst xmlns="http://schemas.openxmlformats.org/spreadsheetml/2006/main" count="162" uniqueCount="40">
  <si>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</si>
  <si>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</si>
  <si>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</si>
  <si>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</si>
  <si>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</si>
  <si>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</si>
  <si>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</si>
  <si>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</si>
  <si>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</si>
  <si>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</si>
  <si>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</si>
  <si>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</si>
  <si>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</si>
  <si>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</si>
  <si>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</si>
  <si>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</si>
  <si>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</si>
  <si>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</si>
  <si>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</si>
  <si>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</si>
  <si>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</si>
  <si>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</si>
  <si>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</si>
  <si>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</si>
  <si>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</si>
  <si>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</si>
  <si>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</si>
  <si>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</si>
  <si>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</si>
  <si>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</si>
  <si>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DAI Baccarat</t>
  </si>
  <si>
    <t>FISCAL YEAR 2026</t>
  </si>
  <si>
    <t>* 5 days to start fiscal year</t>
  </si>
  <si>
    <t>FY 2025</t>
  </si>
  <si>
    <t>7/5/2025 *</t>
  </si>
  <si>
    <t>Jackpot
Hold em</t>
  </si>
  <si>
    <t>Poker Tournament</t>
  </si>
  <si>
    <t>Super Four Poker</t>
  </si>
  <si>
    <t>Multi Games</t>
  </si>
  <si>
    <t>FISCAL YEAR TO DATE AS OF FEBRUARY 21,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</si>
</sst>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1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44" fontId="9" fillId="0" borderId="0" xfId="1" applyFont="1" applyFill="1"/>
    <xf numFmtId="44" fontId="9" fillId="0" borderId="2" xfId="1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46"/>
  <sheetViews>
    <sheetView tabSelected="1" zoomScaleNormal="100" workbookViewId="0">
      <pane ySplit="7" topLeftCell="A19" activePane="bottomLeft" state="frozen"/>
      <selection pane="bottomLeft" activeCell="A44" sqref="A44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12" width="14.28515625" style="2" bestFit="1" customWidth="1"/>
    <col min="13" max="13" width="15.28515625" style="2" customWidth="1"/>
    <col min="14" max="14" width="14.28515625" style="2" customWidth="1"/>
    <col min="15" max="15" width="14.28515625" style="2" hidden="1" customWidth="1"/>
    <col min="16" max="16" width="14.28515625" style="2" bestFit="1" customWidth="1"/>
    <col min="17" max="17" width="14" style="2" customWidth="1"/>
    <col min="18" max="19" width="14.28515625" style="2" bestFit="1" customWidth="1"/>
    <col min="20" max="20" width="15.140625" style="2" customWidth="1"/>
    <col min="21" max="23" width="12.5703125" style="2" bestFit="1" customWidth="1"/>
    <col min="24" max="24" width="14.28515625" style="2" bestFit="1" customWidth="1"/>
    <col min="25" max="25" width="13.85546875" style="2" bestFit="1" customWidth="1"/>
    <col min="26" max="26" width="14.28515625" style="2" bestFit="1" customWidth="1"/>
    <col min="27" max="27" width="14.28515625" style="2" customWidth="1"/>
    <col min="28" max="28" width="16.140625" style="2" customWidth="1"/>
    <col min="29" max="29" width="15.28515625" style="2" bestFit="1" customWidth="1"/>
    <col min="30" max="16384" width="10.7109375" style="2"/>
  </cols>
  <sheetData>
    <row r="1" spans="1:29" ht="18.75" x14ac:dyDescent="0.3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s="1" customFormat="1" ht="15" customHeight="1" x14ac:dyDescent="0.25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s="1" customFormat="1" ht="15" customHeight="1" x14ac:dyDescent="0.25">
      <c r="A3" s="19" t="s">
        <v>39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spans="1:29" s="1" customFormat="1" ht="15" customHeight="1" x14ac:dyDescent="0.25">
      <c r="A4" s="19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30</v>
      </c>
      <c r="G7" s="9" t="s">
        <v>4</v>
      </c>
      <c r="H7" s="9" t="s">
        <v>5</v>
      </c>
      <c r="I7" s="9" t="s">
        <v>35</v>
      </c>
      <c r="J7" s="9" t="s">
        <v>6</v>
      </c>
      <c r="K7" s="9" t="s">
        <v>28</v>
      </c>
      <c r="L7" s="8" t="s">
        <v>25</v>
      </c>
      <c r="M7" s="8" t="s">
        <v>7</v>
      </c>
      <c r="N7" s="9" t="s">
        <v>8</v>
      </c>
      <c r="O7" s="9" t="s">
        <v>9</v>
      </c>
      <c r="P7" s="8" t="s">
        <v>10</v>
      </c>
      <c r="Q7" s="8" t="s">
        <v>11</v>
      </c>
      <c r="R7" s="9" t="s">
        <v>36</v>
      </c>
      <c r="S7" s="9" t="s">
        <v>12</v>
      </c>
      <c r="T7" s="9" t="s">
        <v>13</v>
      </c>
      <c r="U7" s="9" t="s">
        <v>14</v>
      </c>
      <c r="V7" s="9" t="s">
        <v>29</v>
      </c>
      <c r="W7" s="9" t="s">
        <v>37</v>
      </c>
      <c r="X7" s="9" t="s">
        <v>27</v>
      </c>
      <c r="Y7" s="9" t="s">
        <v>15</v>
      </c>
      <c r="Z7" s="9" t="s">
        <v>17</v>
      </c>
      <c r="AA7" s="9" t="s">
        <v>16</v>
      </c>
      <c r="AB7" s="8" t="s">
        <v>18</v>
      </c>
      <c r="AC7" s="8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7/5/2025 *</v>
      </c>
      <c r="B9" s="5">
        <f>SUM('Mountaineer:Charles Town'!B10)</f>
        <v>463211.5</v>
      </c>
      <c r="C9" s="5">
        <f>SUM('Mountaineer:Charles Town'!C10)</f>
        <v>268454</v>
      </c>
      <c r="D9" s="5">
        <f>SUM('Mountaineer:Charles Town'!D10)</f>
        <v>192372</v>
      </c>
      <c r="E9" s="5">
        <f>SUM('Mountaineer:Charles Town'!E10)</f>
        <v>31376</v>
      </c>
      <c r="F9" s="5">
        <f>SUM('Mountaineer:Charles Town'!F10)</f>
        <v>2815</v>
      </c>
      <c r="G9" s="5">
        <f>SUM('Mountaineer:Charles Town'!G10)</f>
        <v>39006</v>
      </c>
      <c r="H9" s="5">
        <f>SUM('Mountaineer:Charles Town'!H10)</f>
        <v>39220</v>
      </c>
      <c r="I9" s="5">
        <f>SUM('Mountaineer:Charles Town'!I10)</f>
        <v>7026</v>
      </c>
      <c r="J9" s="5">
        <f>SUM('Mountaineer:Charles Town'!J10)</f>
        <v>14205</v>
      </c>
      <c r="K9" s="5">
        <f>SUM('Mountaineer:Charles Town'!K10)</f>
        <v>11518</v>
      </c>
      <c r="L9" s="5">
        <f>SUM('Mountaineer:Charles Town'!L10)</f>
        <v>78159</v>
      </c>
      <c r="M9" s="5">
        <f>SUM('Mountaineer:Charles Town'!M10)</f>
        <v>132875.75</v>
      </c>
      <c r="N9" s="5">
        <f>SUM('Mountaineer:Charles Town'!N10)</f>
        <v>45081</v>
      </c>
      <c r="O9" s="5">
        <f>SUM('Mountaineer:Charles Town'!O10)</f>
        <v>0</v>
      </c>
      <c r="P9" s="5">
        <f>SUM('Mountaineer:Charles Town'!P10)</f>
        <v>11354</v>
      </c>
      <c r="Q9" s="5">
        <f>SUM('Mountaineer:Charles Town'!Q10)</f>
        <v>87425</v>
      </c>
      <c r="R9" s="5">
        <f>SUM('Mountaineer:Charles Town'!R10)</f>
        <v>0</v>
      </c>
      <c r="S9" s="5">
        <f>SUM('Mountaineer:Charles Town'!S10)</f>
        <v>65363</v>
      </c>
      <c r="T9" s="5">
        <f>SUM('Mountaineer:Charles Town'!T10)</f>
        <v>117532.75</v>
      </c>
      <c r="U9" s="5">
        <f>SUM('Mountaineer:Charles Town'!U10)</f>
        <v>879.75</v>
      </c>
      <c r="V9" s="5">
        <f>SUM('Mountaineer:Charles Town'!V10)</f>
        <v>19493.96</v>
      </c>
      <c r="W9" s="5">
        <f>SUM('Mountaineer:Charles Town'!W10)</f>
        <v>9523.5</v>
      </c>
      <c r="X9" s="5">
        <f>SUM('Mountaineer:Charles Town'!X10)</f>
        <v>15712</v>
      </c>
      <c r="Y9" s="5">
        <f>SUM('Mountaineer:Charles Town'!Y10)</f>
        <v>54653.5</v>
      </c>
      <c r="Z9" s="5">
        <f>SUM('Mountaineer:Charles Town'!Z10)</f>
        <v>42356.5</v>
      </c>
      <c r="AA9" s="5">
        <f>SUM('Mountaineer:Charles Town'!AA10)</f>
        <v>43934</v>
      </c>
      <c r="AB9" s="5">
        <f>SUM('Mountaineer:Charles Town'!AB10)</f>
        <v>1793547.21</v>
      </c>
      <c r="AC9" s="5">
        <f>SUM('Mountaineer:Charles Town'!AC10)</f>
        <v>627741.53</v>
      </c>
    </row>
    <row r="10" spans="1:29" ht="15" customHeight="1" x14ac:dyDescent="0.25">
      <c r="A10" s="12">
        <f>Mountaineer!A11</f>
        <v>45850</v>
      </c>
      <c r="B10" s="5">
        <f>SUM('Mountaineer:Charles Town'!B11)</f>
        <v>375008</v>
      </c>
      <c r="C10" s="5">
        <f>SUM('Mountaineer:Charles Town'!C11)</f>
        <v>43942.5</v>
      </c>
      <c r="D10" s="5">
        <f>SUM('Mountaineer:Charles Town'!D11)</f>
        <v>130325</v>
      </c>
      <c r="E10" s="5">
        <f>SUM('Mountaineer:Charles Town'!E11)</f>
        <v>35853</v>
      </c>
      <c r="F10" s="5">
        <f>SUM('Mountaineer:Charles Town'!F11)</f>
        <v>6766</v>
      </c>
      <c r="G10" s="5">
        <f>SUM('Mountaineer:Charles Town'!G11)</f>
        <v>42179</v>
      </c>
      <c r="H10" s="5">
        <f>SUM('Mountaineer:Charles Town'!H11)</f>
        <v>73720</v>
      </c>
      <c r="I10" s="5">
        <f>SUM('Mountaineer:Charles Town'!I11)</f>
        <v>1034.5</v>
      </c>
      <c r="J10" s="5">
        <f>SUM('Mountaineer:Charles Town'!J11)</f>
        <v>10264</v>
      </c>
      <c r="K10" s="5">
        <f>SUM('Mountaineer:Charles Town'!K11)</f>
        <v>61257</v>
      </c>
      <c r="L10" s="5">
        <f>SUM('Mountaineer:Charles Town'!L11)</f>
        <v>-11325</v>
      </c>
      <c r="M10" s="5">
        <f>SUM('Mountaineer:Charles Town'!M11)</f>
        <v>54094.25</v>
      </c>
      <c r="N10" s="5">
        <f>SUM('Mountaineer:Charles Town'!N11)</f>
        <v>60556</v>
      </c>
      <c r="O10" s="5">
        <f>SUM('Mountaineer:Charles Town'!O11)</f>
        <v>0</v>
      </c>
      <c r="P10" s="5">
        <f>SUM('Mountaineer:Charles Town'!P11)</f>
        <v>20959</v>
      </c>
      <c r="Q10" s="5">
        <f>SUM('Mountaineer:Charles Town'!Q11)</f>
        <v>86437</v>
      </c>
      <c r="R10" s="5">
        <f>SUM('Mountaineer:Charles Town'!R11)</f>
        <v>495</v>
      </c>
      <c r="S10" s="5">
        <f>SUM('Mountaineer:Charles Town'!S11)</f>
        <v>20415</v>
      </c>
      <c r="T10" s="5">
        <f>SUM('Mountaineer:Charles Town'!T11)</f>
        <v>226420.5</v>
      </c>
      <c r="U10" s="5">
        <f>SUM('Mountaineer:Charles Town'!U11)</f>
        <v>12876.75</v>
      </c>
      <c r="V10" s="5">
        <f>SUM('Mountaineer:Charles Town'!V11)</f>
        <v>19369.28</v>
      </c>
      <c r="W10" s="5">
        <f>SUM('Mountaineer:Charles Town'!W11)</f>
        <v>6375</v>
      </c>
      <c r="X10" s="5">
        <f>SUM('Mountaineer:Charles Town'!X11)</f>
        <v>17765</v>
      </c>
      <c r="Y10" s="5">
        <f>SUM('Mountaineer:Charles Town'!Y11)</f>
        <v>77733.5</v>
      </c>
      <c r="Z10" s="5">
        <f>SUM('Mountaineer:Charles Town'!Z11)</f>
        <v>-13739</v>
      </c>
      <c r="AA10" s="5">
        <f>SUM('Mountaineer:Charles Town'!AA11)</f>
        <v>67891</v>
      </c>
      <c r="AB10" s="5">
        <f>SUM('Mountaineer:Charles Town'!AB11)</f>
        <v>1426672.28</v>
      </c>
      <c r="AC10" s="5">
        <f>SUM('Mountaineer:Charles Town'!AC11)</f>
        <v>499335.3</v>
      </c>
    </row>
    <row r="11" spans="1:29" ht="15" customHeight="1" x14ac:dyDescent="0.25">
      <c r="A11" s="12">
        <f>Mountaineer!A12</f>
        <v>45857</v>
      </c>
      <c r="B11" s="5">
        <f>SUM('Mountaineer:Charles Town'!B12)</f>
        <v>642678</v>
      </c>
      <c r="C11" s="5">
        <f>SUM('Mountaineer:Charles Town'!C12)</f>
        <v>114364</v>
      </c>
      <c r="D11" s="5">
        <f>SUM('Mountaineer:Charles Town'!D12)</f>
        <v>123634</v>
      </c>
      <c r="E11" s="5">
        <f>SUM('Mountaineer:Charles Town'!E12)</f>
        <v>54476</v>
      </c>
      <c r="F11" s="5">
        <f>SUM('Mountaineer:Charles Town'!F12)</f>
        <v>12940</v>
      </c>
      <c r="G11" s="5">
        <f>SUM('Mountaineer:Charles Town'!G12)</f>
        <v>21056.5</v>
      </c>
      <c r="H11" s="5">
        <f>SUM('Mountaineer:Charles Town'!H12)</f>
        <v>56776</v>
      </c>
      <c r="I11" s="5">
        <f>SUM('Mountaineer:Charles Town'!I12)</f>
        <v>3715</v>
      </c>
      <c r="J11" s="5">
        <f>SUM('Mountaineer:Charles Town'!J12)</f>
        <v>7011</v>
      </c>
      <c r="K11" s="5">
        <f>SUM('Mountaineer:Charles Town'!K12)</f>
        <v>58129</v>
      </c>
      <c r="L11" s="5">
        <f>SUM('Mountaineer:Charles Town'!L12)</f>
        <v>361707</v>
      </c>
      <c r="M11" s="5">
        <f>SUM('Mountaineer:Charles Town'!M12)</f>
        <v>174146.75</v>
      </c>
      <c r="N11" s="5">
        <f>SUM('Mountaineer:Charles Town'!N12)</f>
        <v>98507</v>
      </c>
      <c r="O11" s="5">
        <f>SUM('Mountaineer:Charles Town'!O12)</f>
        <v>0</v>
      </c>
      <c r="P11" s="5">
        <f>SUM('Mountaineer:Charles Town'!P12)</f>
        <v>12241.25</v>
      </c>
      <c r="Q11" s="5">
        <f>SUM('Mountaineer:Charles Town'!Q12)</f>
        <v>83373</v>
      </c>
      <c r="R11" s="5">
        <f>SUM('Mountaineer:Charles Town'!R12)</f>
        <v>770</v>
      </c>
      <c r="S11" s="5">
        <f>SUM('Mountaineer:Charles Town'!S12)</f>
        <v>47427</v>
      </c>
      <c r="T11" s="5">
        <f>SUM('Mountaineer:Charles Town'!T12)</f>
        <v>214434.75</v>
      </c>
      <c r="U11" s="5">
        <f>SUM('Mountaineer:Charles Town'!U12)</f>
        <v>9462</v>
      </c>
      <c r="V11" s="5">
        <f>SUM('Mountaineer:Charles Town'!V12)</f>
        <v>25612.58</v>
      </c>
      <c r="W11" s="5">
        <f>SUM('Mountaineer:Charles Town'!W12)</f>
        <v>19565</v>
      </c>
      <c r="X11" s="5">
        <f>SUM('Mountaineer:Charles Town'!X12)</f>
        <v>10511</v>
      </c>
      <c r="Y11" s="5">
        <f>SUM('Mountaineer:Charles Town'!Y12)</f>
        <v>96418.5</v>
      </c>
      <c r="Z11" s="5">
        <f>SUM('Mountaineer:Charles Town'!Z12)</f>
        <v>25664.5</v>
      </c>
      <c r="AA11" s="5">
        <f>SUM('Mountaineer:Charles Town'!AA12)</f>
        <v>36263</v>
      </c>
      <c r="AB11" s="5">
        <f>SUM('Mountaineer:Charles Town'!AB12)</f>
        <v>2310882.83</v>
      </c>
      <c r="AC11" s="5">
        <f>SUM('Mountaineer:Charles Town'!AC12)</f>
        <v>808808.99</v>
      </c>
    </row>
    <row r="12" spans="1:29" ht="15" customHeight="1" x14ac:dyDescent="0.25">
      <c r="A12" s="12">
        <f>Mountaineer!A13</f>
        <v>45864</v>
      </c>
      <c r="B12" s="5">
        <f>SUM('Mountaineer:Charles Town'!B13)</f>
        <v>566901.5</v>
      </c>
      <c r="C12" s="5">
        <f>SUM('Mountaineer:Charles Town'!C13)</f>
        <v>20438</v>
      </c>
      <c r="D12" s="5">
        <f>SUM('Mountaineer:Charles Town'!D13)</f>
        <v>215881</v>
      </c>
      <c r="E12" s="5">
        <f>SUM('Mountaineer:Charles Town'!E13)</f>
        <v>16420</v>
      </c>
      <c r="F12" s="5">
        <f>SUM('Mountaineer:Charles Town'!F13)</f>
        <v>9824</v>
      </c>
      <c r="G12" s="5">
        <f>SUM('Mountaineer:Charles Town'!G13)</f>
        <v>26172.5</v>
      </c>
      <c r="H12" s="5">
        <f>SUM('Mountaineer:Charles Town'!H13)</f>
        <v>55307</v>
      </c>
      <c r="I12" s="5">
        <f>SUM('Mountaineer:Charles Town'!I13)</f>
        <v>1366</v>
      </c>
      <c r="J12" s="5">
        <f>SUM('Mountaineer:Charles Town'!J13)</f>
        <v>20941</v>
      </c>
      <c r="K12" s="5">
        <f>SUM('Mountaineer:Charles Town'!K13)</f>
        <v>46449</v>
      </c>
      <c r="L12" s="5">
        <f>SUM('Mountaineer:Charles Town'!L13)</f>
        <v>463212</v>
      </c>
      <c r="M12" s="5">
        <f>SUM('Mountaineer:Charles Town'!M13)</f>
        <v>89495.5</v>
      </c>
      <c r="N12" s="5">
        <f>SUM('Mountaineer:Charles Town'!N13)</f>
        <v>136773</v>
      </c>
      <c r="O12" s="5">
        <f>SUM('Mountaineer:Charles Town'!O13)</f>
        <v>0</v>
      </c>
      <c r="P12" s="5">
        <f>SUM('Mountaineer:Charles Town'!P13)</f>
        <v>-1525.25</v>
      </c>
      <c r="Q12" s="5">
        <f>SUM('Mountaineer:Charles Town'!Q13)</f>
        <v>97140</v>
      </c>
      <c r="R12" s="5">
        <f>SUM('Mountaineer:Charles Town'!R13)</f>
        <v>825</v>
      </c>
      <c r="S12" s="5">
        <f>SUM('Mountaineer:Charles Town'!S13)</f>
        <v>52686.5</v>
      </c>
      <c r="T12" s="5">
        <f>SUM('Mountaineer:Charles Town'!T13)</f>
        <v>201300.75</v>
      </c>
      <c r="U12" s="5">
        <f>SUM('Mountaineer:Charles Town'!U13)</f>
        <v>3272.5</v>
      </c>
      <c r="V12" s="5">
        <f>SUM('Mountaineer:Charles Town'!V13)</f>
        <v>-705.98</v>
      </c>
      <c r="W12" s="5">
        <f>SUM('Mountaineer:Charles Town'!W13)</f>
        <v>10034</v>
      </c>
      <c r="X12" s="5">
        <f>SUM('Mountaineer:Charles Town'!X13)</f>
        <v>24141</v>
      </c>
      <c r="Y12" s="5">
        <f>SUM('Mountaineer:Charles Town'!Y13)</f>
        <v>20105</v>
      </c>
      <c r="Z12" s="5">
        <f>SUM('Mountaineer:Charles Town'!Z13)</f>
        <v>-4521</v>
      </c>
      <c r="AA12" s="5">
        <f>SUM('Mountaineer:Charles Town'!AA13)</f>
        <v>18839</v>
      </c>
      <c r="AB12" s="5">
        <f>SUM('Mountaineer:Charles Town'!AB13)</f>
        <v>2090772.02</v>
      </c>
      <c r="AC12" s="5">
        <f>SUM('Mountaineer:Charles Town'!AC13)</f>
        <v>731770.21</v>
      </c>
    </row>
    <row r="13" spans="1:29" ht="15" customHeight="1" x14ac:dyDescent="0.25">
      <c r="A13" s="12">
        <f>Mountaineer!A14</f>
        <v>45871</v>
      </c>
      <c r="B13" s="5">
        <f>SUM('Mountaineer:Charles Town'!B14)</f>
        <v>398497.5</v>
      </c>
      <c r="C13" s="5">
        <f>SUM('Mountaineer:Charles Town'!C14)</f>
        <v>100271</v>
      </c>
      <c r="D13" s="5">
        <f>SUM('Mountaineer:Charles Town'!D14)</f>
        <v>185953</v>
      </c>
      <c r="E13" s="5">
        <f>SUM('Mountaineer:Charles Town'!E14)</f>
        <v>8845</v>
      </c>
      <c r="F13" s="5">
        <f>SUM('Mountaineer:Charles Town'!F14)</f>
        <v>10909</v>
      </c>
      <c r="G13" s="5">
        <f>SUM('Mountaineer:Charles Town'!G14)</f>
        <v>23043</v>
      </c>
      <c r="H13" s="5">
        <f>SUM('Mountaineer:Charles Town'!H14)</f>
        <v>80827</v>
      </c>
      <c r="I13" s="5">
        <f>SUM('Mountaineer:Charles Town'!I14)</f>
        <v>10689</v>
      </c>
      <c r="J13" s="5">
        <f>SUM('Mountaineer:Charles Town'!J14)</f>
        <v>22126</v>
      </c>
      <c r="K13" s="5">
        <f>SUM('Mountaineer:Charles Town'!K14)</f>
        <v>51008</v>
      </c>
      <c r="L13" s="5">
        <f>SUM('Mountaineer:Charles Town'!L14)</f>
        <v>158737.5</v>
      </c>
      <c r="M13" s="5">
        <f>SUM('Mountaineer:Charles Town'!M14)</f>
        <v>64741.25</v>
      </c>
      <c r="N13" s="5">
        <f>SUM('Mountaineer:Charles Town'!N14)</f>
        <v>37230</v>
      </c>
      <c r="O13" s="5">
        <f>SUM('Mountaineer:Charles Town'!O14)</f>
        <v>0</v>
      </c>
      <c r="P13" s="5">
        <f>SUM('Mountaineer:Charles Town'!P14)</f>
        <v>5101.75</v>
      </c>
      <c r="Q13" s="5">
        <f>SUM('Mountaineer:Charles Town'!Q14)</f>
        <v>87452</v>
      </c>
      <c r="R13" s="5">
        <f>SUM('Mountaineer:Charles Town'!R14)</f>
        <v>620</v>
      </c>
      <c r="S13" s="5">
        <f>SUM('Mountaineer:Charles Town'!S14)</f>
        <v>36729.75</v>
      </c>
      <c r="T13" s="5">
        <f>SUM('Mountaineer:Charles Town'!T14)</f>
        <v>202196.76</v>
      </c>
      <c r="U13" s="5">
        <f>SUM('Mountaineer:Charles Town'!U14)</f>
        <v>13545</v>
      </c>
      <c r="V13" s="5">
        <f>SUM('Mountaineer:Charles Town'!V14)</f>
        <v>427.64</v>
      </c>
      <c r="W13" s="5">
        <f>SUM('Mountaineer:Charles Town'!W14)</f>
        <v>19937</v>
      </c>
      <c r="X13" s="5">
        <f>SUM('Mountaineer:Charles Town'!X14)</f>
        <v>-5825</v>
      </c>
      <c r="Y13" s="5">
        <f>SUM('Mountaineer:Charles Town'!Y14)</f>
        <v>61572</v>
      </c>
      <c r="Z13" s="5">
        <f>SUM('Mountaineer:Charles Town'!Z14)</f>
        <v>50148.5</v>
      </c>
      <c r="AA13" s="5">
        <f>SUM('Mountaineer:Charles Town'!AA14)</f>
        <v>83473</v>
      </c>
      <c r="AB13" s="5">
        <f>SUM('Mountaineer:Charles Town'!AB14)</f>
        <v>1708255.65</v>
      </c>
      <c r="AC13" s="5">
        <f>SUM('Mountaineer:Charles Town'!AC14)</f>
        <v>597889.48</v>
      </c>
    </row>
    <row r="14" spans="1:29" ht="15" customHeight="1" x14ac:dyDescent="0.25">
      <c r="A14" s="12">
        <f>Mountaineer!A15</f>
        <v>45878</v>
      </c>
      <c r="B14" s="5">
        <f>SUM('Mountaineer:Charles Town'!B15)</f>
        <v>542957.25</v>
      </c>
      <c r="C14" s="5">
        <f>SUM('Mountaineer:Charles Town'!C15)</f>
        <v>20624.5</v>
      </c>
      <c r="D14" s="5">
        <f>SUM('Mountaineer:Charles Town'!D15)</f>
        <v>100732</v>
      </c>
      <c r="E14" s="5">
        <f>SUM('Mountaineer:Charles Town'!E15)</f>
        <v>57148</v>
      </c>
      <c r="F14" s="5">
        <f>SUM('Mountaineer:Charles Town'!F15)</f>
        <v>299</v>
      </c>
      <c r="G14" s="5">
        <f>SUM('Mountaineer:Charles Town'!G15)</f>
        <v>28574</v>
      </c>
      <c r="H14" s="5">
        <f>SUM('Mountaineer:Charles Town'!H15)</f>
        <v>60368</v>
      </c>
      <c r="I14" s="5">
        <f>SUM('Mountaineer:Charles Town'!I15)</f>
        <v>2164</v>
      </c>
      <c r="J14" s="5">
        <f>SUM('Mountaineer:Charles Town'!J15)</f>
        <v>6752</v>
      </c>
      <c r="K14" s="5">
        <f>SUM('Mountaineer:Charles Town'!K15)</f>
        <v>59281</v>
      </c>
      <c r="L14" s="5">
        <f>SUM('Mountaineer:Charles Town'!L15)</f>
        <v>-139776.5</v>
      </c>
      <c r="M14" s="5">
        <f>SUM('Mountaineer:Charles Town'!M15)</f>
        <v>111080.25</v>
      </c>
      <c r="N14" s="5">
        <f>SUM('Mountaineer:Charles Town'!N15)</f>
        <v>61594</v>
      </c>
      <c r="O14" s="5">
        <f>SUM('Mountaineer:Charles Town'!O15)</f>
        <v>0</v>
      </c>
      <c r="P14" s="5">
        <f>SUM('Mountaineer:Charles Town'!P15)</f>
        <v>27144.75</v>
      </c>
      <c r="Q14" s="5">
        <f>SUM('Mountaineer:Charles Town'!Q15)</f>
        <v>86438</v>
      </c>
      <c r="R14" s="5">
        <f>SUM('Mountaineer:Charles Town'!R15)</f>
        <v>615</v>
      </c>
      <c r="S14" s="5">
        <f>SUM('Mountaineer:Charles Town'!S15)</f>
        <v>29166.5</v>
      </c>
      <c r="T14" s="5">
        <f>SUM('Mountaineer:Charles Town'!T15)</f>
        <v>154977.5</v>
      </c>
      <c r="U14" s="5">
        <f>SUM('Mountaineer:Charles Town'!U15)</f>
        <v>1630.5</v>
      </c>
      <c r="V14" s="5">
        <f>SUM('Mountaineer:Charles Town'!V15)</f>
        <v>11073.35</v>
      </c>
      <c r="W14" s="5">
        <f>SUM('Mountaineer:Charles Town'!W15)</f>
        <v>12162.5</v>
      </c>
      <c r="X14" s="5">
        <f>SUM('Mountaineer:Charles Town'!X15)</f>
        <v>9387</v>
      </c>
      <c r="Y14" s="5">
        <f>SUM('Mountaineer:Charles Town'!Y15)</f>
        <v>61785</v>
      </c>
      <c r="Z14" s="5">
        <f>SUM('Mountaineer:Charles Town'!Z15)</f>
        <v>9160.5</v>
      </c>
      <c r="AA14" s="5">
        <f>SUM('Mountaineer:Charles Town'!AA15)</f>
        <v>53526</v>
      </c>
      <c r="AB14" s="5">
        <f>SUM('Mountaineer:Charles Town'!AB15)</f>
        <v>1368864.1</v>
      </c>
      <c r="AC14" s="5">
        <f>SUM('Mountaineer:Charles Town'!AC15)</f>
        <v>479102.44</v>
      </c>
    </row>
    <row r="15" spans="1:29" ht="15" customHeight="1" x14ac:dyDescent="0.25">
      <c r="A15" s="12">
        <f>Mountaineer!A16</f>
        <v>45885</v>
      </c>
      <c r="B15" s="5">
        <f>SUM('Mountaineer:Charles Town'!B16)</f>
        <v>628923.75</v>
      </c>
      <c r="C15" s="5">
        <f>SUM('Mountaineer:Charles Town'!C16)</f>
        <v>45425.5</v>
      </c>
      <c r="D15" s="5">
        <f>SUM('Mountaineer:Charles Town'!D16)</f>
        <v>207048</v>
      </c>
      <c r="E15" s="5">
        <f>SUM('Mountaineer:Charles Town'!E16)</f>
        <v>43461</v>
      </c>
      <c r="F15" s="5">
        <f>SUM('Mountaineer:Charles Town'!F16)</f>
        <v>15819</v>
      </c>
      <c r="G15" s="5">
        <f>SUM('Mountaineer:Charles Town'!G16)</f>
        <v>28164</v>
      </c>
      <c r="H15" s="5">
        <f>SUM('Mountaineer:Charles Town'!H16)</f>
        <v>51555.5</v>
      </c>
      <c r="I15" s="5">
        <f>SUM('Mountaineer:Charles Town'!I16)</f>
        <v>3730</v>
      </c>
      <c r="J15" s="5">
        <f>SUM('Mountaineer:Charles Town'!J16)</f>
        <v>13494</v>
      </c>
      <c r="K15" s="5">
        <f>SUM('Mountaineer:Charles Town'!K16)</f>
        <v>32734</v>
      </c>
      <c r="L15" s="5">
        <f>SUM('Mountaineer:Charles Town'!L16)</f>
        <v>306016</v>
      </c>
      <c r="M15" s="5">
        <f>SUM('Mountaineer:Charles Town'!M16)</f>
        <v>48227.5</v>
      </c>
      <c r="N15" s="5">
        <f>SUM('Mountaineer:Charles Town'!N16)</f>
        <v>91044</v>
      </c>
      <c r="O15" s="5">
        <f>SUM('Mountaineer:Charles Town'!O16)</f>
        <v>0</v>
      </c>
      <c r="P15" s="5">
        <f>SUM('Mountaineer:Charles Town'!P16)</f>
        <v>9854.75</v>
      </c>
      <c r="Q15" s="5">
        <f>SUM('Mountaineer:Charles Town'!Q16)</f>
        <v>85431</v>
      </c>
      <c r="R15" s="5">
        <f>SUM('Mountaineer:Charles Town'!R16)</f>
        <v>480</v>
      </c>
      <c r="S15" s="5">
        <f>SUM('Mountaineer:Charles Town'!S16)</f>
        <v>65669.5</v>
      </c>
      <c r="T15" s="5">
        <f>SUM('Mountaineer:Charles Town'!T16)</f>
        <v>120634.5</v>
      </c>
      <c r="U15" s="5">
        <f>SUM('Mountaineer:Charles Town'!U16)</f>
        <v>15471</v>
      </c>
      <c r="V15" s="5">
        <f>SUM('Mountaineer:Charles Town'!V16)</f>
        <v>14888.36</v>
      </c>
      <c r="W15" s="5">
        <f>SUM('Mountaineer:Charles Town'!W16)</f>
        <v>8674.5</v>
      </c>
      <c r="X15" s="5">
        <f>SUM('Mountaineer:Charles Town'!X16)</f>
        <v>18814</v>
      </c>
      <c r="Y15" s="5">
        <f>SUM('Mountaineer:Charles Town'!Y16)</f>
        <v>86480</v>
      </c>
      <c r="Z15" s="5">
        <f>SUM('Mountaineer:Charles Town'!Z16)</f>
        <v>33664.5</v>
      </c>
      <c r="AA15" s="5">
        <f>SUM('Mountaineer:Charles Town'!AA16)</f>
        <v>34438.5</v>
      </c>
      <c r="AB15" s="5">
        <f>SUM('Mountaineer:Charles Town'!AB16)</f>
        <v>2010142.8599999999</v>
      </c>
      <c r="AC15" s="5">
        <f>SUM('Mountaineer:Charles Town'!AC16)</f>
        <v>703550</v>
      </c>
    </row>
    <row r="16" spans="1:29" ht="15" customHeight="1" x14ac:dyDescent="0.25">
      <c r="A16" s="12">
        <f>Mountaineer!A17</f>
        <v>45892</v>
      </c>
      <c r="B16" s="5">
        <f>SUM('Mountaineer:Charles Town'!B17)</f>
        <v>474491</v>
      </c>
      <c r="C16" s="5">
        <f>SUM('Mountaineer:Charles Town'!C17)</f>
        <v>184099.5</v>
      </c>
      <c r="D16" s="5">
        <f>SUM('Mountaineer:Charles Town'!D17)</f>
        <v>194014</v>
      </c>
      <c r="E16" s="5">
        <f>SUM('Mountaineer:Charles Town'!E17)</f>
        <v>22563</v>
      </c>
      <c r="F16" s="5">
        <f>SUM('Mountaineer:Charles Town'!F17)</f>
        <v>11981</v>
      </c>
      <c r="G16" s="5">
        <f>SUM('Mountaineer:Charles Town'!G17)</f>
        <v>32162</v>
      </c>
      <c r="H16" s="5">
        <f>SUM('Mountaineer:Charles Town'!H17)</f>
        <v>42056</v>
      </c>
      <c r="I16" s="5">
        <f>SUM('Mountaineer:Charles Town'!I17)</f>
        <v>2288</v>
      </c>
      <c r="J16" s="5">
        <f>SUM('Mountaineer:Charles Town'!J17)</f>
        <v>12587</v>
      </c>
      <c r="K16" s="5">
        <f>SUM('Mountaineer:Charles Town'!K17)</f>
        <v>33953</v>
      </c>
      <c r="L16" s="5">
        <f>SUM('Mountaineer:Charles Town'!L17)</f>
        <v>15115</v>
      </c>
      <c r="M16" s="5">
        <f>SUM('Mountaineer:Charles Town'!M17)</f>
        <v>173688.25</v>
      </c>
      <c r="N16" s="5">
        <f>SUM('Mountaineer:Charles Town'!N17)</f>
        <v>59387</v>
      </c>
      <c r="O16" s="5">
        <f>SUM('Mountaineer:Charles Town'!O17)</f>
        <v>0</v>
      </c>
      <c r="P16" s="5">
        <f>SUM('Mountaineer:Charles Town'!P17)</f>
        <v>27606.75</v>
      </c>
      <c r="Q16" s="5">
        <f>SUM('Mountaineer:Charles Town'!Q17)</f>
        <v>95210</v>
      </c>
      <c r="R16" s="5">
        <f>SUM('Mountaineer:Charles Town'!R17)</f>
        <v>560</v>
      </c>
      <c r="S16" s="5">
        <f>SUM('Mountaineer:Charles Town'!S17)</f>
        <v>22831</v>
      </c>
      <c r="T16" s="5">
        <f>SUM('Mountaineer:Charles Town'!T17)</f>
        <v>184010.75</v>
      </c>
      <c r="U16" s="5">
        <f>SUM('Mountaineer:Charles Town'!U17)</f>
        <v>-329.75</v>
      </c>
      <c r="V16" s="5">
        <f>SUM('Mountaineer:Charles Town'!V17)</f>
        <v>12046.43</v>
      </c>
      <c r="W16" s="5">
        <f>SUM('Mountaineer:Charles Town'!W17)</f>
        <v>6965.5</v>
      </c>
      <c r="X16" s="5">
        <f>SUM('Mountaineer:Charles Town'!X17)</f>
        <v>-2310</v>
      </c>
      <c r="Y16" s="5">
        <f>SUM('Mountaineer:Charles Town'!Y17)</f>
        <v>72792</v>
      </c>
      <c r="Z16" s="5">
        <f>SUM('Mountaineer:Charles Town'!Z17)</f>
        <v>-20196.5</v>
      </c>
      <c r="AA16" s="5">
        <f>SUM('Mountaineer:Charles Town'!AA17)</f>
        <v>43301.5</v>
      </c>
      <c r="AB16" s="5">
        <f>SUM('Mountaineer:Charles Town'!AB17)</f>
        <v>1700872.43</v>
      </c>
      <c r="AC16" s="5">
        <f>SUM('Mountaineer:Charles Town'!AC17)</f>
        <v>595305.35</v>
      </c>
    </row>
    <row r="17" spans="1:29" ht="15" customHeight="1" x14ac:dyDescent="0.25">
      <c r="A17" s="12">
        <f>Mountaineer!A18</f>
        <v>45899</v>
      </c>
      <c r="B17" s="5">
        <f>SUM('Mountaineer:Charles Town'!B18)</f>
        <v>381792.6</v>
      </c>
      <c r="C17" s="5">
        <f>SUM('Mountaineer:Charles Town'!C18)</f>
        <v>141468.5</v>
      </c>
      <c r="D17" s="5">
        <f>SUM('Mountaineer:Charles Town'!D18)</f>
        <v>209025</v>
      </c>
      <c r="E17" s="5">
        <f>SUM('Mountaineer:Charles Town'!E18)</f>
        <v>49632</v>
      </c>
      <c r="F17" s="5">
        <f>SUM('Mountaineer:Charles Town'!F18)</f>
        <v>6002</v>
      </c>
      <c r="G17" s="5">
        <f>SUM('Mountaineer:Charles Town'!G18)</f>
        <v>8487</v>
      </c>
      <c r="H17" s="5">
        <f>SUM('Mountaineer:Charles Town'!H18)</f>
        <v>48157</v>
      </c>
      <c r="I17" s="5">
        <f>SUM('Mountaineer:Charles Town'!I18)</f>
        <v>35</v>
      </c>
      <c r="J17" s="5">
        <f>SUM('Mountaineer:Charles Town'!J18)</f>
        <v>-4262</v>
      </c>
      <c r="K17" s="5">
        <f>SUM('Mountaineer:Charles Town'!K18)</f>
        <v>49929</v>
      </c>
      <c r="L17" s="5">
        <f>SUM('Mountaineer:Charles Town'!L18)</f>
        <v>169087</v>
      </c>
      <c r="M17" s="5">
        <f>SUM('Mountaineer:Charles Town'!M18)</f>
        <v>120501.8</v>
      </c>
      <c r="N17" s="5">
        <f>SUM('Mountaineer:Charles Town'!N18)</f>
        <v>63511</v>
      </c>
      <c r="O17" s="5">
        <f>SUM('Mountaineer:Charles Town'!O18)</f>
        <v>0</v>
      </c>
      <c r="P17" s="5">
        <f>SUM('Mountaineer:Charles Town'!P18)</f>
        <v>12872.75</v>
      </c>
      <c r="Q17" s="5">
        <f>SUM('Mountaineer:Charles Town'!Q18)</f>
        <v>84288</v>
      </c>
      <c r="R17" s="5">
        <f>SUM('Mountaineer:Charles Town'!R18)</f>
        <v>520</v>
      </c>
      <c r="S17" s="5">
        <f>SUM('Mountaineer:Charles Town'!S18)</f>
        <v>63677.75</v>
      </c>
      <c r="T17" s="5">
        <f>SUM('Mountaineer:Charles Town'!T18)</f>
        <v>160099.25</v>
      </c>
      <c r="U17" s="5">
        <f>SUM('Mountaineer:Charles Town'!U18)</f>
        <v>10885</v>
      </c>
      <c r="V17" s="5">
        <f>SUM('Mountaineer:Charles Town'!V18)</f>
        <v>26793.599999999999</v>
      </c>
      <c r="W17" s="5">
        <f>SUM('Mountaineer:Charles Town'!W18)</f>
        <v>3731</v>
      </c>
      <c r="X17" s="5">
        <f>SUM('Mountaineer:Charles Town'!X18)</f>
        <v>4693</v>
      </c>
      <c r="Y17" s="5">
        <f>SUM('Mountaineer:Charles Town'!Y18)</f>
        <v>92312</v>
      </c>
      <c r="Z17" s="5">
        <f>SUM('Mountaineer:Charles Town'!Z18)</f>
        <v>41189</v>
      </c>
      <c r="AA17" s="5">
        <f>SUM('Mountaineer:Charles Town'!AA18)</f>
        <v>68326.5</v>
      </c>
      <c r="AB17" s="5">
        <f>SUM('Mountaineer:Charles Town'!AB18)</f>
        <v>1812753.75</v>
      </c>
      <c r="AC17" s="5">
        <f>SUM('Mountaineer:Charles Town'!AC18)</f>
        <v>634463.81999999995</v>
      </c>
    </row>
    <row r="18" spans="1:29" ht="15" customHeight="1" x14ac:dyDescent="0.25">
      <c r="A18" s="12">
        <f>Mountaineer!A19</f>
        <v>45906</v>
      </c>
      <c r="B18" s="5">
        <f>SUM('Mountaineer:Charles Town'!B19)</f>
        <v>539718.01</v>
      </c>
      <c r="C18" s="5">
        <f>SUM('Mountaineer:Charles Town'!C19)</f>
        <v>101648</v>
      </c>
      <c r="D18" s="5">
        <f>SUM('Mountaineer:Charles Town'!D19)</f>
        <v>204846</v>
      </c>
      <c r="E18" s="5">
        <f>SUM('Mountaineer:Charles Town'!E19)</f>
        <v>2108</v>
      </c>
      <c r="F18" s="5">
        <f>SUM('Mountaineer:Charles Town'!F19)</f>
        <v>10325</v>
      </c>
      <c r="G18" s="5">
        <f>SUM('Mountaineer:Charles Town'!G19)</f>
        <v>-13641.5</v>
      </c>
      <c r="H18" s="5">
        <f>SUM('Mountaineer:Charles Town'!H19)</f>
        <v>62018.5</v>
      </c>
      <c r="I18" s="5">
        <f>SUM('Mountaineer:Charles Town'!I19)</f>
        <v>1302</v>
      </c>
      <c r="J18" s="5">
        <f>SUM('Mountaineer:Charles Town'!J19)</f>
        <v>21504</v>
      </c>
      <c r="K18" s="5">
        <f>SUM('Mountaineer:Charles Town'!K19)</f>
        <v>35522</v>
      </c>
      <c r="L18" s="5">
        <f>SUM('Mountaineer:Charles Town'!L19)</f>
        <v>-27245</v>
      </c>
      <c r="M18" s="5">
        <f>SUM('Mountaineer:Charles Town'!M19)</f>
        <v>53415</v>
      </c>
      <c r="N18" s="5">
        <f>SUM('Mountaineer:Charles Town'!N19)</f>
        <v>45572</v>
      </c>
      <c r="O18" s="5">
        <f>SUM('Mountaineer:Charles Town'!O19)</f>
        <v>0</v>
      </c>
      <c r="P18" s="5">
        <f>SUM('Mountaineer:Charles Town'!P19)</f>
        <v>17968.5</v>
      </c>
      <c r="Q18" s="5">
        <f>SUM('Mountaineer:Charles Town'!Q19)</f>
        <v>91376</v>
      </c>
      <c r="R18" s="5">
        <f>SUM('Mountaineer:Charles Town'!R19)</f>
        <v>9620</v>
      </c>
      <c r="S18" s="5">
        <f>SUM('Mountaineer:Charles Town'!S19)</f>
        <v>23406.76</v>
      </c>
      <c r="T18" s="5">
        <f>SUM('Mountaineer:Charles Town'!T19)</f>
        <v>197842.01</v>
      </c>
      <c r="U18" s="5">
        <f>SUM('Mountaineer:Charles Town'!U19)</f>
        <v>8992.5</v>
      </c>
      <c r="V18" s="5">
        <f>SUM('Mountaineer:Charles Town'!V19)</f>
        <v>31887.98</v>
      </c>
      <c r="W18" s="5">
        <f>SUM('Mountaineer:Charles Town'!W19)</f>
        <v>12532</v>
      </c>
      <c r="X18" s="5">
        <f>SUM('Mountaineer:Charles Town'!X19)</f>
        <v>14514</v>
      </c>
      <c r="Y18" s="5">
        <f>SUM('Mountaineer:Charles Town'!Y19)</f>
        <v>16855</v>
      </c>
      <c r="Z18" s="5">
        <f>SUM('Mountaineer:Charles Town'!Z19)</f>
        <v>32770</v>
      </c>
      <c r="AA18" s="5">
        <f>SUM('Mountaineer:Charles Town'!AA19)</f>
        <v>73444</v>
      </c>
      <c r="AB18" s="5">
        <f>SUM('Mountaineer:Charles Town'!AB19)</f>
        <v>1568300.76</v>
      </c>
      <c r="AC18" s="5">
        <f>SUM('Mountaineer:Charles Town'!AC19)</f>
        <v>548905.26</v>
      </c>
    </row>
    <row r="19" spans="1:29" ht="15" customHeight="1" x14ac:dyDescent="0.25">
      <c r="A19" s="12">
        <f>Mountaineer!A20</f>
        <v>45913</v>
      </c>
      <c r="B19" s="5">
        <f>SUM('Mountaineer:Charles Town'!B20)</f>
        <v>373820</v>
      </c>
      <c r="C19" s="5">
        <f>SUM('Mountaineer:Charles Town'!C20)</f>
        <v>97271.5</v>
      </c>
      <c r="D19" s="5">
        <f>SUM('Mountaineer:Charles Town'!D20)</f>
        <v>145811</v>
      </c>
      <c r="E19" s="5">
        <f>SUM('Mountaineer:Charles Town'!E20)</f>
        <v>16779</v>
      </c>
      <c r="F19" s="5">
        <f>SUM('Mountaineer:Charles Town'!F20)</f>
        <v>5554</v>
      </c>
      <c r="G19" s="5">
        <f>SUM('Mountaineer:Charles Town'!G20)</f>
        <v>34134</v>
      </c>
      <c r="H19" s="5">
        <f>SUM('Mountaineer:Charles Town'!H20)</f>
        <v>54104</v>
      </c>
      <c r="I19" s="5">
        <f>SUM('Mountaineer:Charles Town'!I20)</f>
        <v>8940</v>
      </c>
      <c r="J19" s="5">
        <f>SUM('Mountaineer:Charles Town'!J20)</f>
        <v>-2018</v>
      </c>
      <c r="K19" s="5">
        <f>SUM('Mountaineer:Charles Town'!K20)</f>
        <v>-82840.800000000003</v>
      </c>
      <c r="L19" s="5">
        <f>SUM('Mountaineer:Charles Town'!L20)</f>
        <v>146275</v>
      </c>
      <c r="M19" s="5">
        <f>SUM('Mountaineer:Charles Town'!M20)</f>
        <v>195850</v>
      </c>
      <c r="N19" s="5">
        <f>SUM('Mountaineer:Charles Town'!N20)</f>
        <v>96932</v>
      </c>
      <c r="O19" s="5">
        <f>SUM('Mountaineer:Charles Town'!O20)</f>
        <v>0</v>
      </c>
      <c r="P19" s="5">
        <f>SUM('Mountaineer:Charles Town'!P20)</f>
        <v>21465</v>
      </c>
      <c r="Q19" s="5">
        <f>SUM('Mountaineer:Charles Town'!Q20)</f>
        <v>74019</v>
      </c>
      <c r="R19" s="5">
        <f>SUM('Mountaineer:Charles Town'!R20)</f>
        <v>330</v>
      </c>
      <c r="S19" s="5">
        <f>SUM('Mountaineer:Charles Town'!S20)</f>
        <v>21370</v>
      </c>
      <c r="T19" s="5">
        <f>SUM('Mountaineer:Charles Town'!T20)</f>
        <v>170845.27</v>
      </c>
      <c r="U19" s="5">
        <f>SUM('Mountaineer:Charles Town'!U20)</f>
        <v>1594.25</v>
      </c>
      <c r="V19" s="5">
        <f>SUM('Mountaineer:Charles Town'!V20)</f>
        <v>17791.22</v>
      </c>
      <c r="W19" s="5">
        <f>SUM('Mountaineer:Charles Town'!W20)</f>
        <v>5487</v>
      </c>
      <c r="X19" s="5">
        <f>SUM('Mountaineer:Charles Town'!X20)</f>
        <v>9977</v>
      </c>
      <c r="Y19" s="5">
        <f>SUM('Mountaineer:Charles Town'!Y20)</f>
        <v>57071</v>
      </c>
      <c r="Z19" s="5">
        <f>SUM('Mountaineer:Charles Town'!Z20)</f>
        <v>10756.5</v>
      </c>
      <c r="AA19" s="5">
        <f>SUM('Mountaineer:Charles Town'!AA20)</f>
        <v>56880</v>
      </c>
      <c r="AB19" s="5">
        <f>SUM('Mountaineer:Charles Town'!AB20)</f>
        <v>1538197.94</v>
      </c>
      <c r="AC19" s="5">
        <f>SUM('Mountaineer:Charles Town'!AC20)</f>
        <v>538369.28000000003</v>
      </c>
    </row>
    <row r="20" spans="1:29" ht="15" customHeight="1" x14ac:dyDescent="0.25">
      <c r="A20" s="12">
        <f>Mountaineer!A21</f>
        <v>45920</v>
      </c>
      <c r="B20" s="5">
        <f>SUM('Mountaineer:Charles Town'!B21)</f>
        <v>341378.25</v>
      </c>
      <c r="C20" s="5">
        <f>SUM('Mountaineer:Charles Town'!C21)</f>
        <v>48990</v>
      </c>
      <c r="D20" s="5">
        <f>SUM('Mountaineer:Charles Town'!D21)</f>
        <v>156287</v>
      </c>
      <c r="E20" s="5">
        <f>SUM('Mountaineer:Charles Town'!E21)</f>
        <v>93347</v>
      </c>
      <c r="F20" s="5">
        <f>SUM('Mountaineer:Charles Town'!F21)</f>
        <v>15960</v>
      </c>
      <c r="G20" s="5">
        <f>SUM('Mountaineer:Charles Town'!G21)</f>
        <v>29181</v>
      </c>
      <c r="H20" s="5">
        <f>SUM('Mountaineer:Charles Town'!H21)</f>
        <v>65870</v>
      </c>
      <c r="I20" s="5">
        <f>SUM('Mountaineer:Charles Town'!I21)</f>
        <v>1005</v>
      </c>
      <c r="J20" s="5">
        <f>SUM('Mountaineer:Charles Town'!J21)</f>
        <v>12042</v>
      </c>
      <c r="K20" s="5">
        <f>SUM('Mountaineer:Charles Town'!K21)</f>
        <v>-177094</v>
      </c>
      <c r="L20" s="5">
        <f>SUM('Mountaineer:Charles Town'!L21)</f>
        <v>128591</v>
      </c>
      <c r="M20" s="5">
        <f>SUM('Mountaineer:Charles Town'!M21)</f>
        <v>70293.75</v>
      </c>
      <c r="N20" s="5">
        <f>SUM('Mountaineer:Charles Town'!N21)</f>
        <v>70003</v>
      </c>
      <c r="O20" s="5">
        <f>SUM('Mountaineer:Charles Town'!O21)</f>
        <v>0</v>
      </c>
      <c r="P20" s="5">
        <f>SUM('Mountaineer:Charles Town'!P21)</f>
        <v>13886.75</v>
      </c>
      <c r="Q20" s="5">
        <f>SUM('Mountaineer:Charles Town'!Q21)</f>
        <v>78433</v>
      </c>
      <c r="R20" s="5">
        <f>SUM('Mountaineer:Charles Town'!R21)</f>
        <v>29480</v>
      </c>
      <c r="S20" s="5">
        <f>SUM('Mountaineer:Charles Town'!S21)</f>
        <v>17946.5</v>
      </c>
      <c r="T20" s="5">
        <f>SUM('Mountaineer:Charles Town'!T21)</f>
        <v>106634.75</v>
      </c>
      <c r="U20" s="5">
        <f>SUM('Mountaineer:Charles Town'!U21)</f>
        <v>-741.25</v>
      </c>
      <c r="V20" s="5">
        <f>SUM('Mountaineer:Charles Town'!V21)</f>
        <v>18649</v>
      </c>
      <c r="W20" s="5">
        <f>SUM('Mountaineer:Charles Town'!W21)</f>
        <v>3064</v>
      </c>
      <c r="X20" s="5">
        <f>SUM('Mountaineer:Charles Town'!X21)</f>
        <v>11211</v>
      </c>
      <c r="Y20" s="5">
        <f>SUM('Mountaineer:Charles Town'!Y21)</f>
        <v>51384</v>
      </c>
      <c r="Z20" s="5">
        <f>SUM('Mountaineer:Charles Town'!Z21)</f>
        <v>19622.5</v>
      </c>
      <c r="AA20" s="5">
        <f>SUM('Mountaineer:Charles Town'!AA21)</f>
        <v>76210</v>
      </c>
      <c r="AB20" s="5">
        <f>SUM('Mountaineer:Charles Town'!AB21)</f>
        <v>1281634.25</v>
      </c>
      <c r="AC20" s="5">
        <f>SUM('Mountaineer:Charles Town'!AC21)</f>
        <v>448571.99</v>
      </c>
    </row>
    <row r="21" spans="1:29" ht="15" customHeight="1" x14ac:dyDescent="0.25">
      <c r="A21" s="12">
        <f>Mountaineer!A22</f>
        <v>45927</v>
      </c>
      <c r="B21" s="5">
        <f>SUM('Mountaineer:Charles Town'!B22)</f>
        <v>563514</v>
      </c>
      <c r="C21" s="5">
        <f>SUM('Mountaineer:Charles Town'!C22)</f>
        <v>132949.5</v>
      </c>
      <c r="D21" s="5">
        <f>SUM('Mountaineer:Charles Town'!D22)</f>
        <v>89359</v>
      </c>
      <c r="E21" s="5">
        <f>SUM('Mountaineer:Charles Town'!E22)</f>
        <v>-8266</v>
      </c>
      <c r="F21" s="5">
        <f>SUM('Mountaineer:Charles Town'!F22)</f>
        <v>-4067</v>
      </c>
      <c r="G21" s="5">
        <f>SUM('Mountaineer:Charles Town'!G22)</f>
        <v>28850.5</v>
      </c>
      <c r="H21" s="5">
        <f>SUM('Mountaineer:Charles Town'!H22)</f>
        <v>-64145.23</v>
      </c>
      <c r="I21" s="5">
        <f>SUM('Mountaineer:Charles Town'!I22)</f>
        <v>-479</v>
      </c>
      <c r="J21" s="5">
        <f>SUM('Mountaineer:Charles Town'!J22)</f>
        <v>6517</v>
      </c>
      <c r="K21" s="5">
        <f>SUM('Mountaineer:Charles Town'!K22)</f>
        <v>31167</v>
      </c>
      <c r="L21" s="5">
        <f>SUM('Mountaineer:Charles Town'!L22)</f>
        <v>65470</v>
      </c>
      <c r="M21" s="5">
        <f>SUM('Mountaineer:Charles Town'!M22)</f>
        <v>182872.5</v>
      </c>
      <c r="N21" s="5">
        <f>SUM('Mountaineer:Charles Town'!N22)</f>
        <v>65464</v>
      </c>
      <c r="O21" s="5">
        <f>SUM('Mountaineer:Charles Town'!O22)</f>
        <v>0</v>
      </c>
      <c r="P21" s="5">
        <f>SUM('Mountaineer:Charles Town'!P22)</f>
        <v>-4508</v>
      </c>
      <c r="Q21" s="5">
        <f>SUM('Mountaineer:Charles Town'!Q22)</f>
        <v>81081</v>
      </c>
      <c r="R21" s="5">
        <f>SUM('Mountaineer:Charles Town'!R22)</f>
        <v>780</v>
      </c>
      <c r="S21" s="5">
        <f>SUM('Mountaineer:Charles Town'!S22)</f>
        <v>43056</v>
      </c>
      <c r="T21" s="5">
        <f>SUM('Mountaineer:Charles Town'!T22)</f>
        <v>154648.51999999999</v>
      </c>
      <c r="U21" s="5">
        <f>SUM('Mountaineer:Charles Town'!U22)</f>
        <v>4494.75</v>
      </c>
      <c r="V21" s="5">
        <f>SUM('Mountaineer:Charles Town'!V22)</f>
        <v>22168.25</v>
      </c>
      <c r="W21" s="5">
        <f>SUM('Mountaineer:Charles Town'!W22)</f>
        <v>7041</v>
      </c>
      <c r="X21" s="5">
        <f>SUM('Mountaineer:Charles Town'!X22)</f>
        <v>23184</v>
      </c>
      <c r="Y21" s="5">
        <f>SUM('Mountaineer:Charles Town'!Y22)</f>
        <v>48158</v>
      </c>
      <c r="Z21" s="5">
        <f>SUM('Mountaineer:Charles Town'!Z22)</f>
        <v>43996</v>
      </c>
      <c r="AA21" s="5">
        <f>SUM('Mountaineer:Charles Town'!AA22)</f>
        <v>68859.5</v>
      </c>
      <c r="AB21" s="5">
        <f>SUM('Mountaineer:Charles Town'!AB22)</f>
        <v>1582165.29</v>
      </c>
      <c r="AC21" s="5">
        <f>SUM('Mountaineer:Charles Town'!AC22)</f>
        <v>553757.8600000001</v>
      </c>
    </row>
    <row r="22" spans="1:29" ht="15" customHeight="1" x14ac:dyDescent="0.25">
      <c r="A22" s="12">
        <f>Mountaineer!A23</f>
        <v>45934</v>
      </c>
      <c r="B22" s="5">
        <f>SUM('Mountaineer:Charles Town'!B23)</f>
        <v>544568.75</v>
      </c>
      <c r="C22" s="5">
        <f>SUM('Mountaineer:Charles Town'!C23)</f>
        <v>150593</v>
      </c>
      <c r="D22" s="5">
        <f>SUM('Mountaineer:Charles Town'!D23)</f>
        <v>93531</v>
      </c>
      <c r="E22" s="5">
        <f>SUM('Mountaineer:Charles Town'!E23)</f>
        <v>37081</v>
      </c>
      <c r="F22" s="5">
        <f>SUM('Mountaineer:Charles Town'!F23)</f>
        <v>19279</v>
      </c>
      <c r="G22" s="5">
        <f>SUM('Mountaineer:Charles Town'!G23)</f>
        <v>16946</v>
      </c>
      <c r="H22" s="5">
        <f>SUM('Mountaineer:Charles Town'!H23)</f>
        <v>46866</v>
      </c>
      <c r="I22" s="5">
        <f>SUM('Mountaineer:Charles Town'!I23)</f>
        <v>-1497</v>
      </c>
      <c r="J22" s="5">
        <f>SUM('Mountaineer:Charles Town'!J23)</f>
        <v>6404</v>
      </c>
      <c r="K22" s="5">
        <f>SUM('Mountaineer:Charles Town'!K23)</f>
        <v>32189</v>
      </c>
      <c r="L22" s="5">
        <f>SUM('Mountaineer:Charles Town'!L23)</f>
        <v>500301</v>
      </c>
      <c r="M22" s="5">
        <f>SUM('Mountaineer:Charles Town'!M23)</f>
        <v>85928</v>
      </c>
      <c r="N22" s="5">
        <f>SUM('Mountaineer:Charles Town'!N23)</f>
        <v>6290</v>
      </c>
      <c r="O22" s="5">
        <f>SUM('Mountaineer:Charles Town'!O23)</f>
        <v>0</v>
      </c>
      <c r="P22" s="5">
        <f>SUM('Mountaineer:Charles Town'!P23)</f>
        <v>19413</v>
      </c>
      <c r="Q22" s="5">
        <f>SUM('Mountaineer:Charles Town'!Q23)</f>
        <v>81826</v>
      </c>
      <c r="R22" s="5">
        <f>SUM('Mountaineer:Charles Town'!R23)</f>
        <v>860</v>
      </c>
      <c r="S22" s="5">
        <f>SUM('Mountaineer:Charles Town'!S23)</f>
        <v>18539.5</v>
      </c>
      <c r="T22" s="5">
        <f>SUM('Mountaineer:Charles Town'!T23)</f>
        <v>137994.25</v>
      </c>
      <c r="U22" s="5">
        <f>SUM('Mountaineer:Charles Town'!U23)</f>
        <v>13009.5</v>
      </c>
      <c r="V22" s="5">
        <f>SUM('Mountaineer:Charles Town'!V23)</f>
        <v>16615.37</v>
      </c>
      <c r="W22" s="5">
        <f>SUM('Mountaineer:Charles Town'!W23)</f>
        <v>13555.5</v>
      </c>
      <c r="X22" s="5">
        <f>SUM('Mountaineer:Charles Town'!X23)</f>
        <v>13231</v>
      </c>
      <c r="Y22" s="5">
        <f>SUM('Mountaineer:Charles Town'!Y23)</f>
        <v>42090</v>
      </c>
      <c r="Z22" s="5">
        <f>SUM('Mountaineer:Charles Town'!Z23)</f>
        <v>35577.5</v>
      </c>
      <c r="AA22" s="5">
        <f>SUM('Mountaineer:Charles Town'!AA23)</f>
        <v>33610</v>
      </c>
      <c r="AB22" s="5">
        <f>SUM('Mountaineer:Charles Town'!AB23)</f>
        <v>1964801.37</v>
      </c>
      <c r="AC22" s="5">
        <f>SUM('Mountaineer:Charles Town'!AC23)</f>
        <v>687680.48</v>
      </c>
    </row>
    <row r="23" spans="1:29" ht="15" customHeight="1" x14ac:dyDescent="0.25">
      <c r="A23" s="12">
        <f>Mountaineer!A24</f>
        <v>45941</v>
      </c>
      <c r="B23" s="5">
        <f>SUM('Mountaineer:Charles Town'!B24)</f>
        <v>419840.28</v>
      </c>
      <c r="C23" s="5">
        <f>SUM('Mountaineer:Charles Town'!C24)</f>
        <v>86795</v>
      </c>
      <c r="D23" s="5">
        <f>SUM('Mountaineer:Charles Town'!D24)</f>
        <v>128217</v>
      </c>
      <c r="E23" s="5">
        <f>SUM('Mountaineer:Charles Town'!E24)</f>
        <v>55954</v>
      </c>
      <c r="F23" s="5">
        <f>SUM('Mountaineer:Charles Town'!F24)</f>
        <v>7573</v>
      </c>
      <c r="G23" s="5">
        <f>SUM('Mountaineer:Charles Town'!G24)</f>
        <v>24876</v>
      </c>
      <c r="H23" s="5">
        <f>SUM('Mountaineer:Charles Town'!H24)</f>
        <v>-33222.5</v>
      </c>
      <c r="I23" s="5">
        <f>SUM('Mountaineer:Charles Town'!I24)</f>
        <v>-176</v>
      </c>
      <c r="J23" s="5">
        <f>SUM('Mountaineer:Charles Town'!J24)</f>
        <v>6368</v>
      </c>
      <c r="K23" s="5">
        <f>SUM('Mountaineer:Charles Town'!K24)</f>
        <v>49873</v>
      </c>
      <c r="L23" s="5">
        <f>SUM('Mountaineer:Charles Town'!L24)</f>
        <v>330989</v>
      </c>
      <c r="M23" s="5">
        <f>SUM('Mountaineer:Charles Town'!M24)</f>
        <v>161119.5</v>
      </c>
      <c r="N23" s="5">
        <f>SUM('Mountaineer:Charles Town'!N24)</f>
        <v>74774</v>
      </c>
      <c r="O23" s="5">
        <f>SUM('Mountaineer:Charles Town'!O24)</f>
        <v>0</v>
      </c>
      <c r="P23" s="5">
        <f>SUM('Mountaineer:Charles Town'!P24)</f>
        <v>-6640</v>
      </c>
      <c r="Q23" s="5">
        <f>SUM('Mountaineer:Charles Town'!Q24)</f>
        <v>82447</v>
      </c>
      <c r="R23" s="5">
        <f>SUM('Mountaineer:Charles Town'!R24)</f>
        <v>880</v>
      </c>
      <c r="S23" s="5">
        <f>SUM('Mountaineer:Charles Town'!S24)</f>
        <v>62680</v>
      </c>
      <c r="T23" s="5">
        <f>SUM('Mountaineer:Charles Town'!T24)</f>
        <v>226501.5</v>
      </c>
      <c r="U23" s="5">
        <f>SUM('Mountaineer:Charles Town'!U24)</f>
        <v>26588</v>
      </c>
      <c r="V23" s="5">
        <f>SUM('Mountaineer:Charles Town'!V24)</f>
        <v>26665.21</v>
      </c>
      <c r="W23" s="5">
        <f>SUM('Mountaineer:Charles Town'!W24)</f>
        <v>0</v>
      </c>
      <c r="X23" s="5">
        <f>SUM('Mountaineer:Charles Town'!X24)</f>
        <v>8815</v>
      </c>
      <c r="Y23" s="5">
        <f>SUM('Mountaineer:Charles Town'!Y24)</f>
        <v>68054</v>
      </c>
      <c r="Z23" s="5">
        <f>SUM('Mountaineer:Charles Town'!Z24)</f>
        <v>39381</v>
      </c>
      <c r="AA23" s="5">
        <f>SUM('Mountaineer:Charles Town'!AA24)</f>
        <v>61819.5</v>
      </c>
      <c r="AB23" s="5">
        <f>SUM('Mountaineer:Charles Town'!AB24)</f>
        <v>1910171.49</v>
      </c>
      <c r="AC23" s="5">
        <f>SUM('Mountaineer:Charles Town'!AC24)</f>
        <v>668560.02</v>
      </c>
    </row>
    <row r="24" spans="1:29" ht="15" customHeight="1" x14ac:dyDescent="0.25">
      <c r="A24" s="12">
        <f>Mountaineer!A25</f>
        <v>45948</v>
      </c>
      <c r="B24" s="5">
        <f>SUM('Mountaineer:Charles Town'!B25)</f>
        <v>576781.25</v>
      </c>
      <c r="C24" s="5">
        <f>SUM('Mountaineer:Charles Town'!C25)</f>
        <v>154177.5</v>
      </c>
      <c r="D24" s="5">
        <f>SUM('Mountaineer:Charles Town'!D25)</f>
        <v>224880</v>
      </c>
      <c r="E24" s="5">
        <f>SUM('Mountaineer:Charles Town'!E25)</f>
        <v>26519</v>
      </c>
      <c r="F24" s="5">
        <f>SUM('Mountaineer:Charles Town'!F25)</f>
        <v>17971.5</v>
      </c>
      <c r="G24" s="5">
        <f>SUM('Mountaineer:Charles Town'!G25)</f>
        <v>25162</v>
      </c>
      <c r="H24" s="5">
        <f>SUM('Mountaineer:Charles Town'!H25)</f>
        <v>60713</v>
      </c>
      <c r="I24" s="5">
        <f>SUM('Mountaineer:Charles Town'!I25)</f>
        <v>2206</v>
      </c>
      <c r="J24" s="5">
        <f>SUM('Mountaineer:Charles Town'!J25)</f>
        <v>-10048</v>
      </c>
      <c r="K24" s="5">
        <f>SUM('Mountaineer:Charles Town'!K25)</f>
        <v>-138906.39000000001</v>
      </c>
      <c r="L24" s="5">
        <f>SUM('Mountaineer:Charles Town'!L25)</f>
        <v>533082.5</v>
      </c>
      <c r="M24" s="5">
        <f>SUM('Mountaineer:Charles Town'!M25)</f>
        <v>108130.75</v>
      </c>
      <c r="N24" s="5">
        <f>SUM('Mountaineer:Charles Town'!N25)</f>
        <v>11238</v>
      </c>
      <c r="O24" s="5">
        <f>SUM('Mountaineer:Charles Town'!O25)</f>
        <v>0</v>
      </c>
      <c r="P24" s="5">
        <f>SUM('Mountaineer:Charles Town'!P25)</f>
        <v>-143</v>
      </c>
      <c r="Q24" s="5">
        <f>SUM('Mountaineer:Charles Town'!Q25)</f>
        <v>82867</v>
      </c>
      <c r="R24" s="5">
        <f>SUM('Mountaineer:Charles Town'!R25)</f>
        <v>800</v>
      </c>
      <c r="S24" s="5">
        <f>SUM('Mountaineer:Charles Town'!S25)</f>
        <v>11056</v>
      </c>
      <c r="T24" s="5">
        <f>SUM('Mountaineer:Charles Town'!T25)</f>
        <v>150654</v>
      </c>
      <c r="U24" s="5">
        <f>SUM('Mountaineer:Charles Town'!U25)</f>
        <v>9544.5</v>
      </c>
      <c r="V24" s="5">
        <f>SUM('Mountaineer:Charles Town'!V25)</f>
        <v>21351.97</v>
      </c>
      <c r="W24" s="5">
        <f>SUM('Mountaineer:Charles Town'!W25)</f>
        <v>392</v>
      </c>
      <c r="X24" s="5">
        <f>SUM('Mountaineer:Charles Town'!X25)</f>
        <v>16772</v>
      </c>
      <c r="Y24" s="5">
        <f>SUM('Mountaineer:Charles Town'!Y25)</f>
        <v>75107</v>
      </c>
      <c r="Z24" s="5">
        <f>SUM('Mountaineer:Charles Town'!Z25)</f>
        <v>2588.5</v>
      </c>
      <c r="AA24" s="5">
        <f>SUM('Mountaineer:Charles Town'!AA25)</f>
        <v>55252.5</v>
      </c>
      <c r="AB24" s="5">
        <f>SUM('Mountaineer:Charles Town'!AB25)</f>
        <v>2018149.58</v>
      </c>
      <c r="AC24" s="5">
        <f>SUM('Mountaineer:Charles Town'!AC25)</f>
        <v>706352.34</v>
      </c>
    </row>
    <row r="25" spans="1:29" ht="15" customHeight="1" x14ac:dyDescent="0.25">
      <c r="A25" s="12">
        <f>Mountaineer!A26</f>
        <v>45955</v>
      </c>
      <c r="B25" s="5">
        <f>SUM('Mountaineer:Charles Town'!B26)</f>
        <v>409801.25</v>
      </c>
      <c r="C25" s="5">
        <f>SUM('Mountaineer:Charles Town'!C26)</f>
        <v>205400.5</v>
      </c>
      <c r="D25" s="5">
        <f>SUM('Mountaineer:Charles Town'!D26)</f>
        <v>144238.25</v>
      </c>
      <c r="E25" s="5">
        <f>SUM('Mountaineer:Charles Town'!E26)</f>
        <v>45647</v>
      </c>
      <c r="F25" s="5">
        <f>SUM('Mountaineer:Charles Town'!F26)</f>
        <v>12862</v>
      </c>
      <c r="G25" s="5">
        <f>SUM('Mountaineer:Charles Town'!G26)</f>
        <v>-296276</v>
      </c>
      <c r="H25" s="5">
        <f>SUM('Mountaineer:Charles Town'!H26)</f>
        <v>34692</v>
      </c>
      <c r="I25" s="5">
        <f>SUM('Mountaineer:Charles Town'!I26)</f>
        <v>3344</v>
      </c>
      <c r="J25" s="5">
        <f>SUM('Mountaineer:Charles Town'!J26)</f>
        <v>15911</v>
      </c>
      <c r="K25" s="5">
        <f>SUM('Mountaineer:Charles Town'!K26)</f>
        <v>-15246</v>
      </c>
      <c r="L25" s="5">
        <f>SUM('Mountaineer:Charles Town'!L26)</f>
        <v>325226</v>
      </c>
      <c r="M25" s="5">
        <f>SUM('Mountaineer:Charles Town'!M26)</f>
        <v>57569</v>
      </c>
      <c r="N25" s="5">
        <f>SUM('Mountaineer:Charles Town'!N26)</f>
        <v>34773</v>
      </c>
      <c r="O25" s="5">
        <f>SUM('Mountaineer:Charles Town'!O26)</f>
        <v>0</v>
      </c>
      <c r="P25" s="5">
        <f>SUM('Mountaineer:Charles Town'!P26)</f>
        <v>24068.5</v>
      </c>
      <c r="Q25" s="5">
        <f>SUM('Mountaineer:Charles Town'!Q26)</f>
        <v>84547</v>
      </c>
      <c r="R25" s="5">
        <f>SUM('Mountaineer:Charles Town'!R26)</f>
        <v>910</v>
      </c>
      <c r="S25" s="5">
        <f>SUM('Mountaineer:Charles Town'!S26)</f>
        <v>31309.5</v>
      </c>
      <c r="T25" s="5">
        <f>SUM('Mountaineer:Charles Town'!T26)</f>
        <v>158670.5</v>
      </c>
      <c r="U25" s="5">
        <f>SUM('Mountaineer:Charles Town'!U26)</f>
        <v>-4183.25</v>
      </c>
      <c r="V25" s="5">
        <f>SUM('Mountaineer:Charles Town'!V26)</f>
        <v>27061.279999999999</v>
      </c>
      <c r="W25" s="5">
        <f>SUM('Mountaineer:Charles Town'!W26)</f>
        <v>6447</v>
      </c>
      <c r="X25" s="5">
        <f>SUM('Mountaineer:Charles Town'!X26)</f>
        <v>13835</v>
      </c>
      <c r="Y25" s="5">
        <f>SUM('Mountaineer:Charles Town'!Y26)</f>
        <v>43346</v>
      </c>
      <c r="Z25" s="5">
        <f>SUM('Mountaineer:Charles Town'!Z26)</f>
        <v>4625.5</v>
      </c>
      <c r="AA25" s="5">
        <f>SUM('Mountaineer:Charles Town'!AA26)</f>
        <v>48136</v>
      </c>
      <c r="AB25" s="5">
        <f>SUM('Mountaineer:Charles Town'!AB26)</f>
        <v>1416715.03</v>
      </c>
      <c r="AC25" s="16">
        <f>SUM('Mountaineer:Charles Town'!AC26)</f>
        <v>495850.26</v>
      </c>
    </row>
    <row r="26" spans="1:29" ht="15" customHeight="1" x14ac:dyDescent="0.25">
      <c r="A26" s="12">
        <f>Mountaineer!A27</f>
        <v>45962</v>
      </c>
      <c r="B26" s="5">
        <f>SUM('Mountaineer:Charles Town'!B27)</f>
        <v>594259.5</v>
      </c>
      <c r="C26" s="5">
        <f>SUM('Mountaineer:Charles Town'!C27)</f>
        <v>88257.5</v>
      </c>
      <c r="D26" s="5">
        <f>SUM('Mountaineer:Charles Town'!D27)</f>
        <v>176202</v>
      </c>
      <c r="E26" s="5">
        <f>SUM('Mountaineer:Charles Town'!E27)</f>
        <v>35513</v>
      </c>
      <c r="F26" s="5">
        <f>SUM('Mountaineer:Charles Town'!F27)</f>
        <v>6648</v>
      </c>
      <c r="G26" s="5">
        <f>SUM('Mountaineer:Charles Town'!G27)</f>
        <v>8041</v>
      </c>
      <c r="H26" s="5">
        <f>SUM('Mountaineer:Charles Town'!H27)</f>
        <v>-30754</v>
      </c>
      <c r="I26" s="5">
        <f>SUM('Mountaineer:Charles Town'!I27)</f>
        <v>5219</v>
      </c>
      <c r="J26" s="5">
        <f>SUM('Mountaineer:Charles Town'!J27)</f>
        <v>9749</v>
      </c>
      <c r="K26" s="5">
        <f>SUM('Mountaineer:Charles Town'!K27)</f>
        <v>44279</v>
      </c>
      <c r="L26" s="5">
        <f>SUM('Mountaineer:Charles Town'!L27)</f>
        <v>290535.75</v>
      </c>
      <c r="M26" s="5">
        <f>SUM('Mountaineer:Charles Town'!M27)</f>
        <v>176356.25</v>
      </c>
      <c r="N26" s="5">
        <f>SUM('Mountaineer:Charles Town'!N27)</f>
        <v>70576</v>
      </c>
      <c r="O26" s="5">
        <f>SUM('Mountaineer:Charles Town'!O27)</f>
        <v>0</v>
      </c>
      <c r="P26" s="5">
        <f>SUM('Mountaineer:Charles Town'!P27)</f>
        <v>5874</v>
      </c>
      <c r="Q26" s="5">
        <f>SUM('Mountaineer:Charles Town'!Q27)</f>
        <v>83180</v>
      </c>
      <c r="R26" s="5">
        <f>SUM('Mountaineer:Charles Town'!R27)</f>
        <v>750</v>
      </c>
      <c r="S26" s="5">
        <f>SUM('Mountaineer:Charles Town'!S27)</f>
        <v>41890.5</v>
      </c>
      <c r="T26" s="5">
        <f>SUM('Mountaineer:Charles Town'!T27)</f>
        <v>134837.26</v>
      </c>
      <c r="U26" s="5">
        <f>SUM('Mountaineer:Charles Town'!U27)</f>
        <v>11664</v>
      </c>
      <c r="V26" s="5">
        <f>SUM('Mountaineer:Charles Town'!V27)</f>
        <v>27731.759999999998</v>
      </c>
      <c r="W26" s="5">
        <f>SUM('Mountaineer:Charles Town'!W27)</f>
        <v>17079.5</v>
      </c>
      <c r="X26" s="5">
        <f>SUM('Mountaineer:Charles Town'!X27)</f>
        <v>21049</v>
      </c>
      <c r="Y26" s="5">
        <f>SUM('Mountaineer:Charles Town'!Y27)</f>
        <v>57396</v>
      </c>
      <c r="Z26" s="5">
        <f>SUM('Mountaineer:Charles Town'!Z27)</f>
        <v>18885</v>
      </c>
      <c r="AA26" s="5">
        <f>SUM('Mountaineer:Charles Town'!AA27)</f>
        <v>50605.5</v>
      </c>
      <c r="AB26" s="5">
        <f>SUM('Mountaineer:Charles Town'!AB27)</f>
        <v>1945824.52</v>
      </c>
      <c r="AC26" s="16">
        <f>SUM('Mountaineer:Charles Town'!AC27)</f>
        <v>681038.6</v>
      </c>
    </row>
    <row r="27" spans="1:29" ht="15" customHeight="1" x14ac:dyDescent="0.25">
      <c r="A27" s="12">
        <f>Mountaineer!A28</f>
        <v>45969</v>
      </c>
      <c r="B27" s="5">
        <f>SUM('Mountaineer:Charles Town'!B28)</f>
        <v>278090.75</v>
      </c>
      <c r="C27" s="5">
        <f>SUM('Mountaineer:Charles Town'!C28)</f>
        <v>1012.5</v>
      </c>
      <c r="D27" s="5">
        <f>SUM('Mountaineer:Charles Town'!D28)</f>
        <v>185861</v>
      </c>
      <c r="E27" s="5">
        <f>SUM('Mountaineer:Charles Town'!E28)</f>
        <v>43214</v>
      </c>
      <c r="F27" s="5">
        <f>SUM('Mountaineer:Charles Town'!F28)</f>
        <v>14611</v>
      </c>
      <c r="G27" s="5">
        <f>SUM('Mountaineer:Charles Town'!G28)</f>
        <v>27247</v>
      </c>
      <c r="H27" s="5">
        <f>SUM('Mountaineer:Charles Town'!H28)</f>
        <v>4983</v>
      </c>
      <c r="I27" s="5">
        <f>SUM('Mountaineer:Charles Town'!I28)</f>
        <v>5086</v>
      </c>
      <c r="J27" s="5">
        <f>SUM('Mountaineer:Charles Town'!J28)</f>
        <v>15135</v>
      </c>
      <c r="K27" s="5">
        <f>SUM('Mountaineer:Charles Town'!K28)</f>
        <v>19624</v>
      </c>
      <c r="L27" s="16">
        <f>SUM('Mountaineer:Charles Town'!L28)</f>
        <v>165999.25</v>
      </c>
      <c r="M27" s="16">
        <f>SUM('Mountaineer:Charles Town'!M28)</f>
        <v>99278</v>
      </c>
      <c r="N27" s="5">
        <f>SUM('Mountaineer:Charles Town'!N28)</f>
        <v>73329</v>
      </c>
      <c r="O27" s="5">
        <f>SUM('Mountaineer:Charles Town'!O28)</f>
        <v>0</v>
      </c>
      <c r="P27" s="5">
        <f>SUM('Mountaineer:Charles Town'!P28)</f>
        <v>15724</v>
      </c>
      <c r="Q27" s="5">
        <f>SUM('Mountaineer:Charles Town'!Q28)</f>
        <v>86638</v>
      </c>
      <c r="R27" s="5">
        <f>SUM('Mountaineer:Charles Town'!R28)</f>
        <v>1020</v>
      </c>
      <c r="S27" s="5">
        <f>SUM('Mountaineer:Charles Town'!S28)</f>
        <v>39631</v>
      </c>
      <c r="T27" s="5">
        <f>SUM('Mountaineer:Charles Town'!T28)</f>
        <v>192951.75</v>
      </c>
      <c r="U27" s="5">
        <f>SUM('Mountaineer:Charles Town'!U28)</f>
        <v>20441.25</v>
      </c>
      <c r="V27" s="5">
        <f>SUM('Mountaineer:Charles Town'!V28)</f>
        <v>19857.669999999998</v>
      </c>
      <c r="W27" s="5">
        <f>SUM('Mountaineer:Charles Town'!W28)</f>
        <v>9047</v>
      </c>
      <c r="X27" s="5">
        <f>SUM('Mountaineer:Charles Town'!X28)</f>
        <v>11105</v>
      </c>
      <c r="Y27" s="5">
        <f>SUM('Mountaineer:Charles Town'!Y28)</f>
        <v>72656</v>
      </c>
      <c r="Z27" s="5">
        <f>SUM('Mountaineer:Charles Town'!Z28)</f>
        <v>9586.5</v>
      </c>
      <c r="AA27" s="5">
        <f>SUM('Mountaineer:Charles Town'!AA28)</f>
        <v>69395.5</v>
      </c>
      <c r="AB27" s="5">
        <f>SUM('Mountaineer:Charles Town'!AB28)</f>
        <v>1481524.17</v>
      </c>
      <c r="AC27" s="16">
        <f>SUM('Mountaineer:Charles Town'!AC28)</f>
        <v>518533.46</v>
      </c>
    </row>
    <row r="28" spans="1:29" ht="15" customHeight="1" x14ac:dyDescent="0.25">
      <c r="A28" s="12">
        <f>Mountaineer!A29</f>
        <v>45976</v>
      </c>
      <c r="B28" s="5">
        <f>SUM('Mountaineer:Charles Town'!B29)</f>
        <v>471702.3</v>
      </c>
      <c r="C28" s="5">
        <f>SUM('Mountaineer:Charles Town'!C29)</f>
        <v>41135</v>
      </c>
      <c r="D28" s="5">
        <f>SUM('Mountaineer:Charles Town'!D29)</f>
        <v>217042</v>
      </c>
      <c r="E28" s="5">
        <f>SUM('Mountaineer:Charles Town'!E29)</f>
        <v>8652</v>
      </c>
      <c r="F28" s="5">
        <f>SUM('Mountaineer:Charles Town'!F29)</f>
        <v>14156</v>
      </c>
      <c r="G28" s="5">
        <f>SUM('Mountaineer:Charles Town'!G29)</f>
        <v>22012</v>
      </c>
      <c r="H28" s="5">
        <f>SUM('Mountaineer:Charles Town'!H29)</f>
        <v>38069</v>
      </c>
      <c r="I28" s="5">
        <f>SUM('Mountaineer:Charles Town'!I29)</f>
        <v>5319</v>
      </c>
      <c r="J28" s="5">
        <f>SUM('Mountaineer:Charles Town'!J29)</f>
        <v>13093</v>
      </c>
      <c r="K28" s="5">
        <f>SUM('Mountaineer:Charles Town'!K29)</f>
        <v>55555</v>
      </c>
      <c r="L28" s="16">
        <f>SUM('Mountaineer:Charles Town'!L29)</f>
        <v>410680.75</v>
      </c>
      <c r="M28" s="16">
        <f>SUM('Mountaineer:Charles Town'!M29)</f>
        <v>303116.25</v>
      </c>
      <c r="N28" s="5">
        <f>SUM('Mountaineer:Charles Town'!N29)</f>
        <v>99577</v>
      </c>
      <c r="O28" s="5">
        <f>SUM('Mountaineer:Charles Town'!O29)</f>
        <v>0</v>
      </c>
      <c r="P28" s="5">
        <f>SUM('Mountaineer:Charles Town'!P29)</f>
        <v>16172</v>
      </c>
      <c r="Q28" s="5">
        <f>SUM('Mountaineer:Charles Town'!Q29)</f>
        <v>80593</v>
      </c>
      <c r="R28" s="5">
        <f>SUM('Mountaineer:Charles Town'!R29)</f>
        <v>1360</v>
      </c>
      <c r="S28" s="5">
        <f>SUM('Mountaineer:Charles Town'!S29)</f>
        <v>13344.5</v>
      </c>
      <c r="T28" s="5">
        <f>SUM('Mountaineer:Charles Town'!T29)</f>
        <v>221526.25</v>
      </c>
      <c r="U28" s="5">
        <f>SUM('Mountaineer:Charles Town'!U29)</f>
        <v>12175.25</v>
      </c>
      <c r="V28" s="5">
        <f>SUM('Mountaineer:Charles Town'!V29)</f>
        <v>27396.27</v>
      </c>
      <c r="W28" s="5">
        <f>SUM('Mountaineer:Charles Town'!W29)</f>
        <v>3647.5</v>
      </c>
      <c r="X28" s="5">
        <f>SUM('Mountaineer:Charles Town'!X29)</f>
        <v>16739</v>
      </c>
      <c r="Y28" s="5">
        <f>SUM('Mountaineer:Charles Town'!Y29)</f>
        <v>25385</v>
      </c>
      <c r="Z28" s="5">
        <f>SUM('Mountaineer:Charles Town'!Z29)</f>
        <v>-16769</v>
      </c>
      <c r="AA28" s="5">
        <f>SUM('Mountaineer:Charles Town'!AA29)</f>
        <v>82094</v>
      </c>
      <c r="AB28" s="5">
        <f>SUM('Mountaineer:Charles Town'!AB29)</f>
        <v>2183773.0700000003</v>
      </c>
      <c r="AC28" s="16">
        <f>SUM('Mountaineer:Charles Town'!AC29)</f>
        <v>764320.58000000007</v>
      </c>
    </row>
    <row r="29" spans="1:29" ht="15" customHeight="1" x14ac:dyDescent="0.25">
      <c r="A29" s="12">
        <f>Mountaineer!A30</f>
        <v>45983</v>
      </c>
      <c r="B29" s="5">
        <f>SUM('Mountaineer:Charles Town'!B30)</f>
        <v>274884.8</v>
      </c>
      <c r="C29" s="5">
        <f>SUM('Mountaineer:Charles Town'!C30)</f>
        <v>102944</v>
      </c>
      <c r="D29" s="5">
        <f>SUM('Mountaineer:Charles Town'!D30)</f>
        <v>88364</v>
      </c>
      <c r="E29" s="5">
        <f>SUM('Mountaineer:Charles Town'!E30)</f>
        <v>37467</v>
      </c>
      <c r="F29" s="5">
        <f>SUM('Mountaineer:Charles Town'!F30)</f>
        <v>1147</v>
      </c>
      <c r="G29" s="5">
        <f>SUM('Mountaineer:Charles Town'!G30)</f>
        <v>20186</v>
      </c>
      <c r="H29" s="5">
        <f>SUM('Mountaineer:Charles Town'!H30)</f>
        <v>46456</v>
      </c>
      <c r="I29" s="5">
        <f>SUM('Mountaineer:Charles Town'!I30)</f>
        <v>-1615</v>
      </c>
      <c r="J29" s="5">
        <f>SUM('Mountaineer:Charles Town'!J30)</f>
        <v>8443</v>
      </c>
      <c r="K29" s="5">
        <f>SUM('Mountaineer:Charles Town'!K30)</f>
        <v>18080</v>
      </c>
      <c r="L29" s="16">
        <f>SUM('Mountaineer:Charles Town'!L30)</f>
        <v>21416.25</v>
      </c>
      <c r="M29" s="16">
        <f>SUM('Mountaineer:Charles Town'!M30)</f>
        <v>161195</v>
      </c>
      <c r="N29" s="5">
        <f>SUM('Mountaineer:Charles Town'!N30)</f>
        <v>86716</v>
      </c>
      <c r="O29" s="5">
        <f>SUM('Mountaineer:Charles Town'!O30)</f>
        <v>0</v>
      </c>
      <c r="P29" s="5">
        <f>SUM('Mountaineer:Charles Town'!P30)</f>
        <v>10014</v>
      </c>
      <c r="Q29" s="5">
        <f>SUM('Mountaineer:Charles Town'!Q30)</f>
        <v>87452</v>
      </c>
      <c r="R29" s="5">
        <f>SUM('Mountaineer:Charles Town'!R30)</f>
        <v>980</v>
      </c>
      <c r="S29" s="5">
        <f>SUM('Mountaineer:Charles Town'!S30)</f>
        <v>53999</v>
      </c>
      <c r="T29" s="5">
        <f>SUM('Mountaineer:Charles Town'!T30)</f>
        <v>212755</v>
      </c>
      <c r="U29" s="5">
        <f>SUM('Mountaineer:Charles Town'!U30)</f>
        <v>11238</v>
      </c>
      <c r="V29" s="5">
        <f>SUM('Mountaineer:Charles Town'!V30)</f>
        <v>11462.74</v>
      </c>
      <c r="W29" s="5">
        <f>SUM('Mountaineer:Charles Town'!W30)</f>
        <v>3067.01</v>
      </c>
      <c r="X29" s="5">
        <f>SUM('Mountaineer:Charles Town'!X30)</f>
        <v>17066</v>
      </c>
      <c r="Y29" s="5">
        <f>SUM('Mountaineer:Charles Town'!Y30)</f>
        <v>80235</v>
      </c>
      <c r="Z29" s="5">
        <f>SUM('Mountaineer:Charles Town'!Z30)</f>
        <v>5318.5</v>
      </c>
      <c r="AA29" s="5">
        <f>SUM('Mountaineer:Charles Town'!AA30)</f>
        <v>50916.5</v>
      </c>
      <c r="AB29" s="5">
        <f>SUM('Mountaineer:Charles Town'!AB30)</f>
        <v>1410187.8</v>
      </c>
      <c r="AC29" s="16">
        <f>SUM('Mountaineer:Charles Town'!AC30)</f>
        <v>493565.73000000004</v>
      </c>
    </row>
    <row r="30" spans="1:29" ht="15" customHeight="1" x14ac:dyDescent="0.25">
      <c r="A30" s="12">
        <f>Mountaineer!A31</f>
        <v>45990</v>
      </c>
      <c r="B30" s="5">
        <f>SUM('Mountaineer:Charles Town'!B31)</f>
        <v>548692.75</v>
      </c>
      <c r="C30" s="5">
        <f>SUM('Mountaineer:Charles Town'!C31)</f>
        <v>352987.5</v>
      </c>
      <c r="D30" s="5">
        <f>SUM('Mountaineer:Charles Town'!D31)</f>
        <v>191378</v>
      </c>
      <c r="E30" s="5">
        <f>SUM('Mountaineer:Charles Town'!E31)</f>
        <v>42238</v>
      </c>
      <c r="F30" s="5">
        <f>SUM('Mountaineer:Charles Town'!F31)</f>
        <v>10097</v>
      </c>
      <c r="G30" s="5">
        <f>SUM('Mountaineer:Charles Town'!G31)</f>
        <v>39833</v>
      </c>
      <c r="H30" s="5">
        <f>SUM('Mountaineer:Charles Town'!H31)</f>
        <v>88791</v>
      </c>
      <c r="I30" s="5">
        <f>SUM('Mountaineer:Charles Town'!I31)</f>
        <v>3827</v>
      </c>
      <c r="J30" s="5">
        <f>SUM('Mountaineer:Charles Town'!J31)</f>
        <v>11857</v>
      </c>
      <c r="K30" s="5">
        <f>SUM('Mountaineer:Charles Town'!K31)</f>
        <v>32889</v>
      </c>
      <c r="L30" s="16">
        <f>SUM('Mountaineer:Charles Town'!L31)</f>
        <v>76736</v>
      </c>
      <c r="M30" s="16">
        <f>SUM('Mountaineer:Charles Town'!M31)</f>
        <v>85693.5</v>
      </c>
      <c r="N30" s="5">
        <f>SUM('Mountaineer:Charles Town'!N31)</f>
        <v>32420</v>
      </c>
      <c r="O30" s="5">
        <f>SUM('Mountaineer:Charles Town'!O31)</f>
        <v>0</v>
      </c>
      <c r="P30" s="5">
        <f>SUM('Mountaineer:Charles Town'!P31)</f>
        <v>-162082</v>
      </c>
      <c r="Q30" s="5">
        <f>SUM('Mountaineer:Charles Town'!Q31)</f>
        <v>96543</v>
      </c>
      <c r="R30" s="5">
        <f>SUM('Mountaineer:Charles Town'!R31)</f>
        <v>1110</v>
      </c>
      <c r="S30" s="5">
        <f>SUM('Mountaineer:Charles Town'!S31)</f>
        <v>20676.5</v>
      </c>
      <c r="T30" s="5">
        <f>SUM('Mountaineer:Charles Town'!T31)</f>
        <v>251989.5</v>
      </c>
      <c r="U30" s="5">
        <f>SUM('Mountaineer:Charles Town'!U31)</f>
        <v>9759.5</v>
      </c>
      <c r="V30" s="5">
        <f>SUM('Mountaineer:Charles Town'!V31)</f>
        <v>29353.98</v>
      </c>
      <c r="W30" s="5">
        <f>SUM('Mountaineer:Charles Town'!W31)</f>
        <v>18716.5</v>
      </c>
      <c r="X30" s="5">
        <f>SUM('Mountaineer:Charles Town'!X31)</f>
        <v>8436</v>
      </c>
      <c r="Y30" s="5">
        <f>SUM('Mountaineer:Charles Town'!Y31)</f>
        <v>82679</v>
      </c>
      <c r="Z30" s="5">
        <f>SUM('Mountaineer:Charles Town'!Z31)</f>
        <v>23696.5</v>
      </c>
      <c r="AA30" s="5">
        <f>SUM('Mountaineer:Charles Town'!AA31)</f>
        <v>78308</v>
      </c>
      <c r="AB30" s="5">
        <f>SUM('Mountaineer:Charles Town'!AB31)</f>
        <v>1976626.23</v>
      </c>
      <c r="AC30" s="16">
        <f>SUM('Mountaineer:Charles Town'!AC31)</f>
        <v>691819.17999999993</v>
      </c>
    </row>
    <row r="31" spans="1:29" ht="15" customHeight="1" x14ac:dyDescent="0.25">
      <c r="A31" s="12">
        <f>Mountaineer!A32</f>
        <v>45997</v>
      </c>
      <c r="B31" s="5">
        <f>SUM('Mountaineer:Charles Town'!B32)</f>
        <v>584167.25</v>
      </c>
      <c r="C31" s="5">
        <f>SUM('Mountaineer:Charles Town'!C32)</f>
        <v>49966</v>
      </c>
      <c r="D31" s="5">
        <f>SUM('Mountaineer:Charles Town'!D32)</f>
        <v>252432</v>
      </c>
      <c r="E31" s="5">
        <f>SUM('Mountaineer:Charles Town'!E32)</f>
        <v>18717</v>
      </c>
      <c r="F31" s="5">
        <f>SUM('Mountaineer:Charles Town'!F32)</f>
        <v>35925</v>
      </c>
      <c r="G31" s="5">
        <f>SUM('Mountaineer:Charles Town'!G32)</f>
        <v>54109</v>
      </c>
      <c r="H31" s="5">
        <f>SUM('Mountaineer:Charles Town'!H32)</f>
        <v>63036</v>
      </c>
      <c r="I31" s="5">
        <f>SUM('Mountaineer:Charles Town'!I32)</f>
        <v>507</v>
      </c>
      <c r="J31" s="5">
        <f>SUM('Mountaineer:Charles Town'!J32)</f>
        <v>-397</v>
      </c>
      <c r="K31" s="5">
        <f>SUM('Mountaineer:Charles Town'!K32)</f>
        <v>21147.8</v>
      </c>
      <c r="L31" s="16">
        <f>SUM('Mountaineer:Charles Town'!L32)</f>
        <v>298889.5</v>
      </c>
      <c r="M31" s="16">
        <f>SUM('Mountaineer:Charles Town'!M32)</f>
        <v>172859.5</v>
      </c>
      <c r="N31" s="5">
        <f>SUM('Mountaineer:Charles Town'!N32)</f>
        <v>51713</v>
      </c>
      <c r="O31" s="5">
        <f>SUM('Mountaineer:Charles Town'!O32)</f>
        <v>0</v>
      </c>
      <c r="P31" s="5">
        <f>SUM('Mountaineer:Charles Town'!P32)</f>
        <v>12851</v>
      </c>
      <c r="Q31" s="5">
        <f>SUM('Mountaineer:Charles Town'!Q32)</f>
        <v>81905</v>
      </c>
      <c r="R31" s="5">
        <f>SUM('Mountaineer:Charles Town'!R32)</f>
        <v>820</v>
      </c>
      <c r="S31" s="5">
        <f>SUM('Mountaineer:Charles Town'!S32)</f>
        <v>1257</v>
      </c>
      <c r="T31" s="5">
        <f>SUM('Mountaineer:Charles Town'!T32)</f>
        <v>204985</v>
      </c>
      <c r="U31" s="5">
        <f>SUM('Mountaineer:Charles Town'!U32)</f>
        <v>-861</v>
      </c>
      <c r="V31" s="5">
        <f>SUM('Mountaineer:Charles Town'!V32)</f>
        <v>29557.34</v>
      </c>
      <c r="W31" s="5">
        <f>SUM('Mountaineer:Charles Town'!W32)</f>
        <v>14402.5</v>
      </c>
      <c r="X31" s="5">
        <f>SUM('Mountaineer:Charles Town'!X32)</f>
        <v>10947</v>
      </c>
      <c r="Y31" s="5">
        <f>SUM('Mountaineer:Charles Town'!Y32)</f>
        <v>37542</v>
      </c>
      <c r="Z31" s="5">
        <f>SUM('Mountaineer:Charles Town'!Z32)</f>
        <v>41369.5</v>
      </c>
      <c r="AA31" s="5">
        <f>SUM('Mountaineer:Charles Town'!AA32)</f>
        <v>74972.5</v>
      </c>
      <c r="AB31" s="5">
        <f>SUM('Mountaineer:Charles Town'!AB32)</f>
        <v>2112819.89</v>
      </c>
      <c r="AC31" s="16">
        <f>SUM('Mountaineer:Charles Town'!AC32)</f>
        <v>739486.97</v>
      </c>
    </row>
    <row r="32" spans="1:29" ht="15" customHeight="1" x14ac:dyDescent="0.25">
      <c r="A32" s="12">
        <f>Mountaineer!A33</f>
        <v>46004</v>
      </c>
      <c r="B32" s="5">
        <f>SUM('Mountaineer:Charles Town'!B33)</f>
        <v>324810.75</v>
      </c>
      <c r="C32" s="5">
        <f>SUM('Mountaineer:Charles Town'!C33)</f>
        <v>11849</v>
      </c>
      <c r="D32" s="5">
        <f>SUM('Mountaineer:Charles Town'!D33)</f>
        <v>88377</v>
      </c>
      <c r="E32" s="5">
        <f>SUM('Mountaineer:Charles Town'!E33)</f>
        <v>11859</v>
      </c>
      <c r="F32" s="5">
        <f>SUM('Mountaineer:Charles Town'!F33)</f>
        <v>-2454</v>
      </c>
      <c r="G32" s="5">
        <f>SUM('Mountaineer:Charles Town'!G33)</f>
        <v>22369</v>
      </c>
      <c r="H32" s="5">
        <f>SUM('Mountaineer:Charles Town'!H33)</f>
        <v>-15865</v>
      </c>
      <c r="I32" s="5">
        <f>SUM('Mountaineer:Charles Town'!I33)</f>
        <v>-259</v>
      </c>
      <c r="J32" s="5">
        <f>SUM('Mountaineer:Charles Town'!J33)</f>
        <v>11618</v>
      </c>
      <c r="K32" s="5">
        <f>SUM('Mountaineer:Charles Town'!K33)</f>
        <v>16270</v>
      </c>
      <c r="L32" s="16">
        <f>SUM('Mountaineer:Charles Town'!L33)</f>
        <v>112589.5</v>
      </c>
      <c r="M32" s="16">
        <f>SUM('Mountaineer:Charles Town'!M33)</f>
        <v>239042.5</v>
      </c>
      <c r="N32" s="5">
        <f>SUM('Mountaineer:Charles Town'!N33)</f>
        <v>68839</v>
      </c>
      <c r="O32" s="5">
        <f>SUM('Mountaineer:Charles Town'!O33)</f>
        <v>0</v>
      </c>
      <c r="P32" s="5">
        <f>SUM('Mountaineer:Charles Town'!P33)</f>
        <v>6774</v>
      </c>
      <c r="Q32" s="5">
        <f>SUM('Mountaineer:Charles Town'!Q33)</f>
        <v>78957</v>
      </c>
      <c r="R32" s="5">
        <f>SUM('Mountaineer:Charles Town'!R33)</f>
        <v>1030</v>
      </c>
      <c r="S32" s="5">
        <f>SUM('Mountaineer:Charles Town'!S33)</f>
        <v>17934</v>
      </c>
      <c r="T32" s="5">
        <f>SUM('Mountaineer:Charles Town'!T33)</f>
        <v>223938.5</v>
      </c>
      <c r="U32" s="5">
        <f>SUM('Mountaineer:Charles Town'!U33)</f>
        <v>-5353.75</v>
      </c>
      <c r="V32" s="5">
        <f>SUM('Mountaineer:Charles Town'!V33)</f>
        <v>9955.59</v>
      </c>
      <c r="W32" s="5">
        <f>SUM('Mountaineer:Charles Town'!W33)</f>
        <v>-5087</v>
      </c>
      <c r="X32" s="5">
        <f>SUM('Mountaineer:Charles Town'!X33)</f>
        <v>9156</v>
      </c>
      <c r="Y32" s="5">
        <f>SUM('Mountaineer:Charles Town'!Y33)</f>
        <v>66890</v>
      </c>
      <c r="Z32" s="5">
        <f>SUM('Mountaineer:Charles Town'!Z33)</f>
        <v>30362.5</v>
      </c>
      <c r="AA32" s="5">
        <f>SUM('Mountaineer:Charles Town'!AA33)</f>
        <v>55743</v>
      </c>
      <c r="AB32" s="5">
        <f>SUM('Mountaineer:Charles Town'!AB33)</f>
        <v>1379345.5899999999</v>
      </c>
      <c r="AC32" s="16">
        <f>SUM('Mountaineer:Charles Town'!AC33)</f>
        <v>482770.96</v>
      </c>
    </row>
    <row r="33" spans="1:29" ht="15" customHeight="1" x14ac:dyDescent="0.25">
      <c r="A33" s="12">
        <f>Mountaineer!A34</f>
        <v>46011</v>
      </c>
      <c r="B33" s="5">
        <f>SUM('Mountaineer:Charles Town'!B34)</f>
        <v>415513.3</v>
      </c>
      <c r="C33" s="5">
        <f>SUM('Mountaineer:Charles Town'!C34)</f>
        <v>153124.5</v>
      </c>
      <c r="D33" s="5">
        <f>SUM('Mountaineer:Charles Town'!D34)</f>
        <v>122837</v>
      </c>
      <c r="E33" s="5">
        <f>SUM('Mountaineer:Charles Town'!E34)</f>
        <v>35649</v>
      </c>
      <c r="F33" s="5">
        <f>SUM('Mountaineer:Charles Town'!F34)</f>
        <v>2750</v>
      </c>
      <c r="G33" s="5">
        <f>SUM('Mountaineer:Charles Town'!G34)</f>
        <v>5709</v>
      </c>
      <c r="H33" s="5">
        <f>SUM('Mountaineer:Charles Town'!H34)</f>
        <v>37571</v>
      </c>
      <c r="I33" s="5">
        <f>SUM('Mountaineer:Charles Town'!I34)</f>
        <v>5324</v>
      </c>
      <c r="J33" s="5">
        <f>SUM('Mountaineer:Charles Town'!J34)</f>
        <v>4044</v>
      </c>
      <c r="K33" s="5">
        <f>SUM('Mountaineer:Charles Town'!K34)</f>
        <v>29771</v>
      </c>
      <c r="L33" s="16">
        <f>SUM('Mountaineer:Charles Town'!L34)</f>
        <v>200997.75</v>
      </c>
      <c r="M33" s="16">
        <f>SUM('Mountaineer:Charles Town'!M34)</f>
        <v>160997.25</v>
      </c>
      <c r="N33" s="5">
        <f>SUM('Mountaineer:Charles Town'!N34)</f>
        <v>69454</v>
      </c>
      <c r="O33" s="5">
        <f>SUM('Mountaineer:Charles Town'!O34)</f>
        <v>0</v>
      </c>
      <c r="P33" s="5">
        <f>SUM('Mountaineer:Charles Town'!P34)</f>
        <v>16131</v>
      </c>
      <c r="Q33" s="5">
        <f>SUM('Mountaineer:Charles Town'!Q34)</f>
        <v>84486</v>
      </c>
      <c r="R33" s="5">
        <f>SUM('Mountaineer:Charles Town'!R34)</f>
        <v>740</v>
      </c>
      <c r="S33" s="5">
        <f>SUM('Mountaineer:Charles Town'!S34)</f>
        <v>24882.5</v>
      </c>
      <c r="T33" s="5">
        <f>SUM('Mountaineer:Charles Town'!T34)</f>
        <v>216626.5</v>
      </c>
      <c r="U33" s="5">
        <f>SUM('Mountaineer:Charles Town'!U34)</f>
        <v>8714</v>
      </c>
      <c r="V33" s="5">
        <f>SUM('Mountaineer:Charles Town'!V34)</f>
        <v>15070.33</v>
      </c>
      <c r="W33" s="5">
        <f>SUM('Mountaineer:Charles Town'!W34)</f>
        <v>12392</v>
      </c>
      <c r="X33" s="5">
        <f>SUM('Mountaineer:Charles Town'!X34)</f>
        <v>11164</v>
      </c>
      <c r="Y33" s="5">
        <f>SUM('Mountaineer:Charles Town'!Y34)</f>
        <v>44123</v>
      </c>
      <c r="Z33" s="5">
        <f>SUM('Mountaineer:Charles Town'!Z34)</f>
        <v>2161.5</v>
      </c>
      <c r="AA33" s="5">
        <f>SUM('Mountaineer:Charles Town'!AA34)</f>
        <v>55725.5</v>
      </c>
      <c r="AB33" s="5">
        <f>SUM('Mountaineer:Charles Town'!AB34)</f>
        <v>1735958.13</v>
      </c>
      <c r="AC33" s="16">
        <f>SUM('Mountaineer:Charles Town'!AC34)</f>
        <v>607585.35</v>
      </c>
    </row>
    <row r="34" spans="1:29" ht="15" customHeight="1" x14ac:dyDescent="0.25">
      <c r="A34" s="12">
        <f>Mountaineer!A35</f>
        <v>46018</v>
      </c>
      <c r="B34" s="5">
        <f>SUM('Mountaineer:Charles Town'!B35)</f>
        <v>467389.5</v>
      </c>
      <c r="C34" s="5">
        <f>SUM('Mountaineer:Charles Town'!C35)</f>
        <v>-5644.5</v>
      </c>
      <c r="D34" s="5">
        <f>SUM('Mountaineer:Charles Town'!D35)</f>
        <v>209024</v>
      </c>
      <c r="E34" s="5">
        <f>SUM('Mountaineer:Charles Town'!E35)</f>
        <v>25528</v>
      </c>
      <c r="F34" s="5">
        <f>SUM('Mountaineer:Charles Town'!F35)</f>
        <v>8329</v>
      </c>
      <c r="G34" s="5">
        <f>SUM('Mountaineer:Charles Town'!G35)</f>
        <v>44391</v>
      </c>
      <c r="H34" s="5">
        <f>SUM('Mountaineer:Charles Town'!H35)</f>
        <v>42640</v>
      </c>
      <c r="I34" s="5">
        <f>SUM('Mountaineer:Charles Town'!I35)</f>
        <v>2820</v>
      </c>
      <c r="J34" s="5">
        <f>SUM('Mountaineer:Charles Town'!J35)</f>
        <v>3410</v>
      </c>
      <c r="K34" s="5">
        <f>SUM('Mountaineer:Charles Town'!K35)</f>
        <v>27447</v>
      </c>
      <c r="L34" s="16">
        <f>SUM('Mountaineer:Charles Town'!L35)</f>
        <v>219808.75</v>
      </c>
      <c r="M34" s="16">
        <f>SUM('Mountaineer:Charles Town'!M35)</f>
        <v>166604.25</v>
      </c>
      <c r="N34" s="5">
        <f>SUM('Mountaineer:Charles Town'!N35)</f>
        <v>52841</v>
      </c>
      <c r="O34" s="5">
        <f>SUM('Mountaineer:Charles Town'!O35)</f>
        <v>0</v>
      </c>
      <c r="P34" s="5">
        <f>SUM('Mountaineer:Charles Town'!P35)</f>
        <v>37273</v>
      </c>
      <c r="Q34" s="5">
        <f>SUM('Mountaineer:Charles Town'!Q35)</f>
        <v>80117</v>
      </c>
      <c r="R34" s="5">
        <f>SUM('Mountaineer:Charles Town'!R35)</f>
        <v>920</v>
      </c>
      <c r="S34" s="5">
        <f>SUM('Mountaineer:Charles Town'!S35)</f>
        <v>79118.5</v>
      </c>
      <c r="T34" s="5">
        <f>SUM('Mountaineer:Charles Town'!T35)</f>
        <v>159411.25</v>
      </c>
      <c r="U34" s="5">
        <f>SUM('Mountaineer:Charles Town'!U35)</f>
        <v>5088</v>
      </c>
      <c r="V34" s="5">
        <f>SUM('Mountaineer:Charles Town'!V35)</f>
        <v>25349.53</v>
      </c>
      <c r="W34" s="5">
        <f>SUM('Mountaineer:Charles Town'!W35)</f>
        <v>10781.5</v>
      </c>
      <c r="X34" s="5">
        <f>SUM('Mountaineer:Charles Town'!X35)</f>
        <v>14406</v>
      </c>
      <c r="Y34" s="5">
        <f>SUM('Mountaineer:Charles Town'!Y35)</f>
        <v>69383.5</v>
      </c>
      <c r="Z34" s="5">
        <f>SUM('Mountaineer:Charles Town'!Z35)</f>
        <v>5231</v>
      </c>
      <c r="AA34" s="5">
        <f>SUM('Mountaineer:Charles Town'!AA35)</f>
        <v>82502.5</v>
      </c>
      <c r="AB34" s="5">
        <f>SUM('Mountaineer:Charles Town'!AB35)</f>
        <v>1834169.78</v>
      </c>
      <c r="AC34" s="16">
        <f>SUM('Mountaineer:Charles Town'!AC35)</f>
        <v>641959.43999999994</v>
      </c>
    </row>
    <row r="35" spans="1:29" ht="15" customHeight="1" x14ac:dyDescent="0.25">
      <c r="A35" s="12">
        <f>Mountaineer!A36</f>
        <v>46025</v>
      </c>
      <c r="B35" s="5">
        <f>SUM('Mountaineer:Charles Town'!B36)</f>
        <v>726805.75</v>
      </c>
      <c r="C35" s="5">
        <f>SUM('Mountaineer:Charles Town'!C36)</f>
        <v>97481.5</v>
      </c>
      <c r="D35" s="5">
        <f>SUM('Mountaineer:Charles Town'!D36)</f>
        <v>195907</v>
      </c>
      <c r="E35" s="5">
        <f>SUM('Mountaineer:Charles Town'!E36)</f>
        <v>49229</v>
      </c>
      <c r="F35" s="5">
        <f>SUM('Mountaineer:Charles Town'!F36)</f>
        <v>13357</v>
      </c>
      <c r="G35" s="5">
        <f>SUM('Mountaineer:Charles Town'!G36)</f>
        <v>-148378.5</v>
      </c>
      <c r="H35" s="5">
        <f>SUM('Mountaineer:Charles Town'!H36)</f>
        <v>79037</v>
      </c>
      <c r="I35" s="5">
        <f>SUM('Mountaineer:Charles Town'!I36)</f>
        <v>5269</v>
      </c>
      <c r="J35" s="5">
        <f>SUM('Mountaineer:Charles Town'!J36)</f>
        <v>31845</v>
      </c>
      <c r="K35" s="5">
        <f>SUM('Mountaineer:Charles Town'!K36)</f>
        <v>-113406.55</v>
      </c>
      <c r="L35" s="16">
        <f>SUM('Mountaineer:Charles Town'!L36)</f>
        <v>47550</v>
      </c>
      <c r="M35" s="16">
        <f>SUM('Mountaineer:Charles Town'!M36)</f>
        <v>124845</v>
      </c>
      <c r="N35" s="5">
        <f>SUM('Mountaineer:Charles Town'!N36)</f>
        <v>66347</v>
      </c>
      <c r="O35" s="5">
        <f>SUM('Mountaineer:Charles Town'!O36)</f>
        <v>0</v>
      </c>
      <c r="P35" s="5">
        <f>SUM('Mountaineer:Charles Town'!P36)</f>
        <v>37835</v>
      </c>
      <c r="Q35" s="5">
        <f>SUM('Mountaineer:Charles Town'!Q36)</f>
        <v>118216</v>
      </c>
      <c r="R35" s="5">
        <f>SUM('Mountaineer:Charles Town'!R36)</f>
        <v>860</v>
      </c>
      <c r="S35" s="5">
        <f>SUM('Mountaineer:Charles Town'!S36)</f>
        <v>103724.75</v>
      </c>
      <c r="T35" s="5">
        <f>SUM('Mountaineer:Charles Town'!T36)</f>
        <v>204583.25</v>
      </c>
      <c r="U35" s="5">
        <f>SUM('Mountaineer:Charles Town'!U36)</f>
        <v>-8240.75</v>
      </c>
      <c r="V35" s="5">
        <f>SUM('Mountaineer:Charles Town'!V36)</f>
        <v>30808.63</v>
      </c>
      <c r="W35" s="5">
        <f>SUM('Mountaineer:Charles Town'!W36)</f>
        <v>12118.5</v>
      </c>
      <c r="X35" s="5">
        <f>SUM('Mountaineer:Charles Town'!X36)</f>
        <v>34576</v>
      </c>
      <c r="Y35" s="5">
        <f>SUM('Mountaineer:Charles Town'!Y36)</f>
        <v>81429.5</v>
      </c>
      <c r="Z35" s="5">
        <f>SUM('Mountaineer:Charles Town'!Z36)</f>
        <v>45677</v>
      </c>
      <c r="AA35" s="5">
        <f>SUM('Mountaineer:Charles Town'!AA36)</f>
        <v>60221</v>
      </c>
      <c r="AB35" s="5">
        <f>SUM('Mountaineer:Charles Town'!AB36)</f>
        <v>1897697.08</v>
      </c>
      <c r="AC35" s="16">
        <f>SUM('Mountaineer:Charles Town'!AC36)</f>
        <v>664193.98</v>
      </c>
    </row>
    <row r="36" spans="1:29" ht="15" customHeight="1" x14ac:dyDescent="0.25">
      <c r="A36" s="12">
        <f>Mountaineer!A37</f>
        <v>46032</v>
      </c>
      <c r="B36" s="5">
        <f>SUM('Mountaineer:Charles Town'!B37)</f>
        <v>468940.75</v>
      </c>
      <c r="C36" s="5">
        <f>SUM('Mountaineer:Charles Town'!C37)</f>
        <v>372965.5</v>
      </c>
      <c r="D36" s="5">
        <f>SUM('Mountaineer:Charles Town'!D37)</f>
        <v>137603</v>
      </c>
      <c r="E36" s="5">
        <f>SUM('Mountaineer:Charles Town'!E37)</f>
        <v>18894</v>
      </c>
      <c r="F36" s="5">
        <f>SUM('Mountaineer:Charles Town'!F37)</f>
        <v>9512</v>
      </c>
      <c r="G36" s="5">
        <f>SUM('Mountaineer:Charles Town'!G37)</f>
        <v>43540</v>
      </c>
      <c r="H36" s="5">
        <f>SUM('Mountaineer:Charles Town'!H37)</f>
        <v>27692</v>
      </c>
      <c r="I36" s="5">
        <f>SUM('Mountaineer:Charles Town'!I37)</f>
        <v>-101</v>
      </c>
      <c r="J36" s="5">
        <f>SUM('Mountaineer:Charles Town'!J37)</f>
        <v>8233</v>
      </c>
      <c r="K36" s="5">
        <f>SUM('Mountaineer:Charles Town'!K37)</f>
        <v>24852</v>
      </c>
      <c r="L36" s="16">
        <f>SUM('Mountaineer:Charles Town'!L37)</f>
        <v>206856.5</v>
      </c>
      <c r="M36" s="16">
        <f>SUM('Mountaineer:Charles Town'!M37)</f>
        <v>115150.75</v>
      </c>
      <c r="N36" s="5">
        <f>SUM('Mountaineer:Charles Town'!N37)</f>
        <v>15991</v>
      </c>
      <c r="O36" s="5">
        <f>SUM('Mountaineer:Charles Town'!O37)</f>
        <v>0</v>
      </c>
      <c r="P36" s="5">
        <f>SUM('Mountaineer:Charles Town'!P37)</f>
        <v>11205</v>
      </c>
      <c r="Q36" s="5">
        <f>SUM('Mountaineer:Charles Town'!Q37)</f>
        <v>81216</v>
      </c>
      <c r="R36" s="5">
        <f>SUM('Mountaineer:Charles Town'!R37)</f>
        <v>1430</v>
      </c>
      <c r="S36" s="5">
        <f>SUM('Mountaineer:Charles Town'!S37)</f>
        <v>29580</v>
      </c>
      <c r="T36" s="5">
        <f>SUM('Mountaineer:Charles Town'!T37)</f>
        <v>207635.5</v>
      </c>
      <c r="U36" s="5">
        <f>SUM('Mountaineer:Charles Town'!U37)</f>
        <v>22862.25</v>
      </c>
      <c r="V36" s="5">
        <f>SUM('Mountaineer:Charles Town'!V37)</f>
        <v>23072.19</v>
      </c>
      <c r="W36" s="5">
        <f>SUM('Mountaineer:Charles Town'!W37)</f>
        <v>6277.5</v>
      </c>
      <c r="X36" s="5">
        <f>SUM('Mountaineer:Charles Town'!X37)</f>
        <v>14892</v>
      </c>
      <c r="Y36" s="5">
        <f>SUM('Mountaineer:Charles Town'!Y37)</f>
        <v>57974</v>
      </c>
      <c r="Z36" s="5">
        <f>SUM('Mountaineer:Charles Town'!Z37)</f>
        <v>44294</v>
      </c>
      <c r="AA36" s="5">
        <f>SUM('Mountaineer:Charles Town'!AA37)</f>
        <v>87688.5</v>
      </c>
      <c r="AB36" s="5">
        <f>SUM('Mountaineer:Charles Town'!AB37)</f>
        <v>2038256.44</v>
      </c>
      <c r="AC36" s="16">
        <f>SUM('Mountaineer:Charles Town'!AC37)</f>
        <v>713389.77</v>
      </c>
    </row>
    <row r="37" spans="1:29" ht="15" customHeight="1" x14ac:dyDescent="0.25">
      <c r="A37" s="12">
        <f>Mountaineer!A38</f>
        <v>46039</v>
      </c>
      <c r="B37" s="5">
        <f>SUM('Mountaineer:Charles Town'!B38)</f>
        <v>324830.55</v>
      </c>
      <c r="C37" s="5">
        <f>SUM('Mountaineer:Charles Town'!C38)</f>
        <v>36845</v>
      </c>
      <c r="D37" s="5">
        <f>SUM('Mountaineer:Charles Town'!D38)</f>
        <v>149008</v>
      </c>
      <c r="E37" s="5">
        <f>SUM('Mountaineer:Charles Town'!E38)</f>
        <v>17258</v>
      </c>
      <c r="F37" s="5">
        <f>SUM('Mountaineer:Charles Town'!F38)</f>
        <v>11016</v>
      </c>
      <c r="G37" s="5">
        <f>SUM('Mountaineer:Charles Town'!G38)</f>
        <v>44092.5</v>
      </c>
      <c r="H37" s="5">
        <f>SUM('Mountaineer:Charles Town'!H38)</f>
        <v>72967</v>
      </c>
      <c r="I37" s="5">
        <f>SUM('Mountaineer:Charles Town'!I38)</f>
        <v>-40</v>
      </c>
      <c r="J37" s="5">
        <f>SUM('Mountaineer:Charles Town'!J38)</f>
        <v>19637</v>
      </c>
      <c r="K37" s="5">
        <f>SUM('Mountaineer:Charles Town'!K38)</f>
        <v>17934</v>
      </c>
      <c r="L37" s="16">
        <f>SUM('Mountaineer:Charles Town'!L38)</f>
        <v>96782.25</v>
      </c>
      <c r="M37" s="16">
        <f>SUM('Mountaineer:Charles Town'!M38)</f>
        <v>80681</v>
      </c>
      <c r="N37" s="5">
        <f>SUM('Mountaineer:Charles Town'!N38)</f>
        <v>77039</v>
      </c>
      <c r="O37" s="5">
        <f>SUM('Mountaineer:Charles Town'!O38)</f>
        <v>0</v>
      </c>
      <c r="P37" s="5">
        <f>SUM('Mountaineer:Charles Town'!P38)</f>
        <v>17084</v>
      </c>
      <c r="Q37" s="5">
        <f>SUM('Mountaineer:Charles Town'!Q38)</f>
        <v>87989</v>
      </c>
      <c r="R37" s="5">
        <f>SUM('Mountaineer:Charles Town'!R38)</f>
        <v>1670</v>
      </c>
      <c r="S37" s="5">
        <f>SUM('Mountaineer:Charles Town'!S38)</f>
        <v>38941</v>
      </c>
      <c r="T37" s="5">
        <f>SUM('Mountaineer:Charles Town'!T38)</f>
        <v>91868.25</v>
      </c>
      <c r="U37" s="5">
        <f>SUM('Mountaineer:Charles Town'!U38)</f>
        <v>182.75</v>
      </c>
      <c r="V37" s="5">
        <f>SUM('Mountaineer:Charles Town'!V38)</f>
        <v>13803.69</v>
      </c>
      <c r="W37" s="5">
        <f>SUM('Mountaineer:Charles Town'!W38)</f>
        <v>11373</v>
      </c>
      <c r="X37" s="5">
        <f>SUM('Mountaineer:Charles Town'!X38)</f>
        <v>16049</v>
      </c>
      <c r="Y37" s="5">
        <f>SUM('Mountaineer:Charles Town'!Y38)</f>
        <v>79801</v>
      </c>
      <c r="Z37" s="5">
        <f>SUM('Mountaineer:Charles Town'!Z38)</f>
        <v>13754.5</v>
      </c>
      <c r="AA37" s="5">
        <f>SUM('Mountaineer:Charles Town'!AA38)</f>
        <v>53071.5</v>
      </c>
      <c r="AB37" s="5">
        <f>SUM('Mountaineer:Charles Town'!AB38)</f>
        <v>1373637.99</v>
      </c>
      <c r="AC37" s="16">
        <f>SUM('Mountaineer:Charles Town'!AC38)</f>
        <v>480773.29</v>
      </c>
    </row>
    <row r="38" spans="1:29" ht="15" customHeight="1" x14ac:dyDescent="0.25">
      <c r="A38" s="12">
        <f>Mountaineer!A39</f>
        <v>46046</v>
      </c>
      <c r="B38" s="5">
        <f>SUM('Mountaineer:Charles Town'!B39)</f>
        <v>468860.5</v>
      </c>
      <c r="C38" s="5">
        <f>SUM('Mountaineer:Charles Town'!C39)</f>
        <v>8423.5</v>
      </c>
      <c r="D38" s="5">
        <f>SUM('Mountaineer:Charles Town'!D39)</f>
        <v>178002</v>
      </c>
      <c r="E38" s="5">
        <f>SUM('Mountaineer:Charles Town'!E39)</f>
        <v>23077</v>
      </c>
      <c r="F38" s="5">
        <f>SUM('Mountaineer:Charles Town'!F39)</f>
        <v>21908</v>
      </c>
      <c r="G38" s="5">
        <f>SUM('Mountaineer:Charles Town'!G39)</f>
        <v>22931</v>
      </c>
      <c r="H38" s="5">
        <f>SUM('Mountaineer:Charles Town'!H39)</f>
        <v>74997.5</v>
      </c>
      <c r="I38" s="5">
        <f>SUM('Mountaineer:Charles Town'!I39)</f>
        <v>5552</v>
      </c>
      <c r="J38" s="5">
        <f>SUM('Mountaineer:Charles Town'!J39)</f>
        <v>11611</v>
      </c>
      <c r="K38" s="5">
        <f>SUM('Mountaineer:Charles Town'!K39)</f>
        <v>41081</v>
      </c>
      <c r="L38" s="16">
        <f>SUM('Mountaineer:Charles Town'!L39)</f>
        <v>286411</v>
      </c>
      <c r="M38" s="16">
        <f>SUM('Mountaineer:Charles Town'!M39)</f>
        <v>223288.5</v>
      </c>
      <c r="N38" s="5">
        <f>SUM('Mountaineer:Charles Town'!N39)</f>
        <v>58557</v>
      </c>
      <c r="O38" s="5">
        <f>SUM('Mountaineer:Charles Town'!O39)</f>
        <v>0</v>
      </c>
      <c r="P38" s="5">
        <f>SUM('Mountaineer:Charles Town'!P39)</f>
        <v>17641</v>
      </c>
      <c r="Q38" s="5">
        <f>SUM('Mountaineer:Charles Town'!Q39)</f>
        <v>73649</v>
      </c>
      <c r="R38" s="5">
        <f>SUM('Mountaineer:Charles Town'!R39)</f>
        <v>1870</v>
      </c>
      <c r="S38" s="5">
        <f>SUM('Mountaineer:Charles Town'!S39)</f>
        <v>31645</v>
      </c>
      <c r="T38" s="5">
        <f>SUM('Mountaineer:Charles Town'!T39)</f>
        <v>216846.75</v>
      </c>
      <c r="U38" s="5">
        <f>SUM('Mountaineer:Charles Town'!U39)</f>
        <v>14518.5</v>
      </c>
      <c r="V38" s="5">
        <f>SUM('Mountaineer:Charles Town'!V39)</f>
        <v>10854.93</v>
      </c>
      <c r="W38" s="5">
        <f>SUM('Mountaineer:Charles Town'!W39)</f>
        <v>5523.5</v>
      </c>
      <c r="X38" s="5">
        <f>SUM('Mountaineer:Charles Town'!X39)</f>
        <v>4691</v>
      </c>
      <c r="Y38" s="5">
        <f>SUM('Mountaineer:Charles Town'!Y39)</f>
        <v>68745</v>
      </c>
      <c r="Z38" s="5">
        <f>SUM('Mountaineer:Charles Town'!Z39)</f>
        <v>20016.5</v>
      </c>
      <c r="AA38" s="5">
        <f>SUM('Mountaineer:Charles Town'!AA39)</f>
        <v>45639</v>
      </c>
      <c r="AB38" s="5">
        <f>SUM('Mountaineer:Charles Town'!AB39)</f>
        <v>1936340.18</v>
      </c>
      <c r="AC38" s="16">
        <f>SUM('Mountaineer:Charles Town'!AC39)</f>
        <v>677719.08</v>
      </c>
    </row>
    <row r="39" spans="1:29" ht="15" customHeight="1" x14ac:dyDescent="0.25">
      <c r="A39" s="12">
        <f>Mountaineer!A40</f>
        <v>46053</v>
      </c>
      <c r="B39" s="5">
        <f>SUM('Mountaineer:Charles Town'!B40)</f>
        <v>382284.5</v>
      </c>
      <c r="C39" s="5">
        <f>SUM('Mountaineer:Charles Town'!C40)</f>
        <v>110989</v>
      </c>
      <c r="D39" s="5">
        <f>SUM('Mountaineer:Charles Town'!D40)</f>
        <v>161283.25</v>
      </c>
      <c r="E39" s="5">
        <f>SUM('Mountaineer:Charles Town'!E40)</f>
        <v>50895</v>
      </c>
      <c r="F39" s="5">
        <f>SUM('Mountaineer:Charles Town'!F40)</f>
        <v>15084</v>
      </c>
      <c r="G39" s="5">
        <f>SUM('Mountaineer:Charles Town'!G40)</f>
        <v>24523.5</v>
      </c>
      <c r="H39" s="5">
        <f>SUM('Mountaineer:Charles Town'!H40)</f>
        <v>36722</v>
      </c>
      <c r="I39" s="5">
        <f>SUM('Mountaineer:Charles Town'!I40)</f>
        <v>4754</v>
      </c>
      <c r="J39" s="5">
        <f>SUM('Mountaineer:Charles Town'!J40)</f>
        <v>10838</v>
      </c>
      <c r="K39" s="5">
        <f>SUM('Mountaineer:Charles Town'!K40)</f>
        <v>1419</v>
      </c>
      <c r="L39" s="16">
        <f>SUM('Mountaineer:Charles Town'!L40)</f>
        <v>341180.75</v>
      </c>
      <c r="M39" s="16">
        <f>SUM('Mountaineer:Charles Town'!M40)</f>
        <v>136897.5</v>
      </c>
      <c r="N39" s="5">
        <f>SUM('Mountaineer:Charles Town'!N40)</f>
        <v>49907</v>
      </c>
      <c r="O39" s="5">
        <f>SUM('Mountaineer:Charles Town'!O40)</f>
        <v>0</v>
      </c>
      <c r="P39" s="5">
        <f>SUM('Mountaineer:Charles Town'!P40)</f>
        <v>926</v>
      </c>
      <c r="Q39" s="5">
        <f>SUM('Mountaineer:Charles Town'!Q40)</f>
        <v>76966</v>
      </c>
      <c r="R39" s="5">
        <f>SUM('Mountaineer:Charles Town'!R40)</f>
        <v>650</v>
      </c>
      <c r="S39" s="5">
        <f>SUM('Mountaineer:Charles Town'!S40)</f>
        <v>28137.25</v>
      </c>
      <c r="T39" s="5">
        <f>SUM('Mountaineer:Charles Town'!T40)</f>
        <v>208719.25</v>
      </c>
      <c r="U39" s="5">
        <f>SUM('Mountaineer:Charles Town'!U40)</f>
        <v>5981.25</v>
      </c>
      <c r="V39" s="5">
        <f>SUM('Mountaineer:Charles Town'!V40)</f>
        <v>20572.75</v>
      </c>
      <c r="W39" s="5">
        <f>SUM('Mountaineer:Charles Town'!W40)</f>
        <v>9838.5</v>
      </c>
      <c r="X39" s="5">
        <f>SUM('Mountaineer:Charles Town'!X40)</f>
        <v>10969</v>
      </c>
      <c r="Y39" s="5">
        <f>SUM('Mountaineer:Charles Town'!Y40)</f>
        <v>30267</v>
      </c>
      <c r="Z39" s="5">
        <f>SUM('Mountaineer:Charles Town'!Z40)</f>
        <v>20772</v>
      </c>
      <c r="AA39" s="5">
        <f>SUM('Mountaineer:Charles Town'!AA40)</f>
        <v>33875.5</v>
      </c>
      <c r="AB39" s="5">
        <f>SUM('Mountaineer:Charles Town'!AB40)</f>
        <v>1774452</v>
      </c>
      <c r="AC39" s="16">
        <f>SUM('Mountaineer:Charles Town'!AC40)</f>
        <v>621058.19999999995</v>
      </c>
    </row>
    <row r="40" spans="1:29" ht="15" customHeight="1" x14ac:dyDescent="0.25">
      <c r="A40" s="12">
        <f>Mountaineer!A41</f>
        <v>46060</v>
      </c>
      <c r="B40" s="5">
        <f>SUM('Mountaineer:Charles Town'!B41)</f>
        <v>608752.01</v>
      </c>
      <c r="C40" s="5">
        <f>SUM('Mountaineer:Charles Town'!C41)</f>
        <v>27540.5</v>
      </c>
      <c r="D40" s="5">
        <f>SUM('Mountaineer:Charles Town'!D41)</f>
        <v>95891</v>
      </c>
      <c r="E40" s="5">
        <f>SUM('Mountaineer:Charles Town'!E41)</f>
        <v>57075</v>
      </c>
      <c r="F40" s="5">
        <f>SUM('Mountaineer:Charles Town'!F41)</f>
        <v>-5455</v>
      </c>
      <c r="G40" s="5">
        <f>SUM('Mountaineer:Charles Town'!G41)</f>
        <v>29513.5</v>
      </c>
      <c r="H40" s="5">
        <f>SUM('Mountaineer:Charles Town'!H41)</f>
        <v>60531.5</v>
      </c>
      <c r="I40" s="5">
        <f>SUM('Mountaineer:Charles Town'!I41)</f>
        <v>5135</v>
      </c>
      <c r="J40" s="5">
        <f>SUM('Mountaineer:Charles Town'!J41)</f>
        <v>15458</v>
      </c>
      <c r="K40" s="5">
        <f>SUM('Mountaineer:Charles Town'!K41)</f>
        <v>24194</v>
      </c>
      <c r="L40" s="16">
        <f>SUM('Mountaineer:Charles Town'!L41)</f>
        <v>-49227.75</v>
      </c>
      <c r="M40" s="16">
        <f>SUM('Mountaineer:Charles Town'!M41)</f>
        <v>291943.5</v>
      </c>
      <c r="N40" s="5">
        <f>SUM('Mountaineer:Charles Town'!N41)</f>
        <v>24555</v>
      </c>
      <c r="O40" s="5">
        <f>SUM('Mountaineer:Charles Town'!O41)</f>
        <v>0</v>
      </c>
      <c r="P40" s="5">
        <f>SUM('Mountaineer:Charles Town'!P41)</f>
        <v>-141575</v>
      </c>
      <c r="Q40" s="5">
        <f>SUM('Mountaineer:Charles Town'!Q41)</f>
        <v>79170</v>
      </c>
      <c r="R40" s="5">
        <f>SUM('Mountaineer:Charles Town'!R41)</f>
        <v>1685</v>
      </c>
      <c r="S40" s="5">
        <f>SUM('Mountaineer:Charles Town'!S41)</f>
        <v>7865</v>
      </c>
      <c r="T40" s="5">
        <f>SUM('Mountaineer:Charles Town'!T41)</f>
        <v>193353.5</v>
      </c>
      <c r="U40" s="5">
        <f>SUM('Mountaineer:Charles Town'!U41)</f>
        <v>8349.25</v>
      </c>
      <c r="V40" s="5">
        <f>SUM('Mountaineer:Charles Town'!V41)</f>
        <v>9245.0400000000009</v>
      </c>
      <c r="W40" s="5">
        <f>SUM('Mountaineer:Charles Town'!W41)</f>
        <v>8745</v>
      </c>
      <c r="X40" s="5">
        <f>SUM('Mountaineer:Charles Town'!X41)</f>
        <v>10783</v>
      </c>
      <c r="Y40" s="5">
        <f>SUM('Mountaineer:Charles Town'!Y41)</f>
        <v>40342</v>
      </c>
      <c r="Z40" s="5">
        <f>SUM('Mountaineer:Charles Town'!Z41)</f>
        <v>26474.5</v>
      </c>
      <c r="AA40" s="5">
        <f>SUM('Mountaineer:Charles Town'!AA41)</f>
        <v>53025</v>
      </c>
      <c r="AB40" s="5">
        <f>SUM('Mountaineer:Charles Town'!AB41)</f>
        <v>1483368.55</v>
      </c>
      <c r="AC40" s="16">
        <f>SUM('Mountaineer:Charles Town'!AC41)</f>
        <v>519178.99</v>
      </c>
    </row>
    <row r="41" spans="1:29" ht="15" customHeight="1" x14ac:dyDescent="0.25">
      <c r="A41" s="12">
        <f>Mountaineer!A42</f>
        <v>46067</v>
      </c>
      <c r="B41" s="5">
        <f>SUM('Mountaineer:Charles Town'!B42)</f>
        <v>663054.5</v>
      </c>
      <c r="C41" s="5">
        <f>SUM('Mountaineer:Charles Town'!C42)</f>
        <v>62431.5</v>
      </c>
      <c r="D41" s="5">
        <f>SUM('Mountaineer:Charles Town'!D42)</f>
        <v>225935</v>
      </c>
      <c r="E41" s="5">
        <f>SUM('Mountaineer:Charles Town'!E42)</f>
        <v>-572</v>
      </c>
      <c r="F41" s="5">
        <f>SUM('Mountaineer:Charles Town'!F42)</f>
        <v>14508</v>
      </c>
      <c r="G41" s="5">
        <f>SUM('Mountaineer:Charles Town'!G42)</f>
        <v>32209.5</v>
      </c>
      <c r="H41" s="5">
        <f>SUM('Mountaineer:Charles Town'!H42)</f>
        <v>15221</v>
      </c>
      <c r="I41" s="5">
        <f>SUM('Mountaineer:Charles Town'!I42)</f>
        <v>6282</v>
      </c>
      <c r="J41" s="5">
        <f>SUM('Mountaineer:Charles Town'!J42)</f>
        <v>8192</v>
      </c>
      <c r="K41" s="5">
        <f>SUM('Mountaineer:Charles Town'!K42)</f>
        <v>12654</v>
      </c>
      <c r="L41" s="16">
        <f>SUM('Mountaineer:Charles Town'!L42)</f>
        <v>-5838</v>
      </c>
      <c r="M41" s="16">
        <f>SUM('Mountaineer:Charles Town'!M42)</f>
        <v>105234.75</v>
      </c>
      <c r="N41" s="5">
        <f>SUM('Mountaineer:Charles Town'!N42)</f>
        <v>52946</v>
      </c>
      <c r="O41" s="5">
        <f>SUM('Mountaineer:Charles Town'!O42)</f>
        <v>0</v>
      </c>
      <c r="P41" s="5">
        <f>SUM('Mountaineer:Charles Town'!P42)</f>
        <v>-4249</v>
      </c>
      <c r="Q41" s="5">
        <f>SUM('Mountaineer:Charles Town'!Q42)</f>
        <v>87737</v>
      </c>
      <c r="R41" s="5">
        <f>SUM('Mountaineer:Charles Town'!R42)</f>
        <v>1860</v>
      </c>
      <c r="S41" s="5">
        <f>SUM('Mountaineer:Charles Town'!S42)</f>
        <v>50848.25</v>
      </c>
      <c r="T41" s="5">
        <f>SUM('Mountaineer:Charles Town'!T42)</f>
        <v>146875.25</v>
      </c>
      <c r="U41" s="5">
        <f>SUM('Mountaineer:Charles Town'!U42)</f>
        <v>11789.25</v>
      </c>
      <c r="V41" s="5">
        <f>SUM('Mountaineer:Charles Town'!V42)</f>
        <v>2605.06</v>
      </c>
      <c r="W41" s="5">
        <f>SUM('Mountaineer:Charles Town'!W42)</f>
        <v>5545.5</v>
      </c>
      <c r="X41" s="5">
        <f>SUM('Mountaineer:Charles Town'!X42)</f>
        <v>17741</v>
      </c>
      <c r="Y41" s="5">
        <f>SUM('Mountaineer:Charles Town'!Y42)</f>
        <v>103768</v>
      </c>
      <c r="Z41" s="5">
        <f>SUM('Mountaineer:Charles Town'!Z42)</f>
        <v>49689.5</v>
      </c>
      <c r="AA41" s="5">
        <f>SUM('Mountaineer:Charles Town'!AA42)</f>
        <v>23764</v>
      </c>
      <c r="AB41" s="5">
        <f>SUM('Mountaineer:Charles Town'!AB42)</f>
        <v>1690232.06</v>
      </c>
      <c r="AC41" s="16">
        <f>SUM('Mountaineer:Charles Town'!AC42)</f>
        <v>591581.23</v>
      </c>
    </row>
    <row r="42" spans="1:29" ht="15" customHeight="1" x14ac:dyDescent="0.25">
      <c r="A42" s="12">
        <f>Mountaineer!A43</f>
        <v>46074</v>
      </c>
      <c r="B42" s="5">
        <f>SUM('Mountaineer:Charles Town'!B43)</f>
        <v>454411.8</v>
      </c>
      <c r="C42" s="5">
        <f>SUM('Mountaineer:Charles Town'!C43)</f>
        <v>74026.5</v>
      </c>
      <c r="D42" s="5">
        <f>SUM('Mountaineer:Charles Town'!D43)</f>
        <v>251240.25</v>
      </c>
      <c r="E42" s="5">
        <f>SUM('Mountaineer:Charles Town'!E43)</f>
        <v>13948</v>
      </c>
      <c r="F42" s="5">
        <f>SUM('Mountaineer:Charles Town'!F43)</f>
        <v>32762</v>
      </c>
      <c r="G42" s="5">
        <f>SUM('Mountaineer:Charles Town'!G43)</f>
        <v>22495</v>
      </c>
      <c r="H42" s="5">
        <f>SUM('Mountaineer:Charles Town'!H43)</f>
        <v>71242</v>
      </c>
      <c r="I42" s="5">
        <f>SUM('Mountaineer:Charles Town'!I43)</f>
        <v>1775</v>
      </c>
      <c r="J42" s="5">
        <f>SUM('Mountaineer:Charles Town'!J43)</f>
        <v>7866</v>
      </c>
      <c r="K42" s="5">
        <f>SUM('Mountaineer:Charles Town'!K43)</f>
        <v>51393</v>
      </c>
      <c r="L42" s="16">
        <f>SUM('Mountaineer:Charles Town'!L43)</f>
        <v>321984.75</v>
      </c>
      <c r="M42" s="16">
        <f>SUM('Mountaineer:Charles Town'!M43)</f>
        <v>154341.5</v>
      </c>
      <c r="N42" s="5">
        <f>SUM('Mountaineer:Charles Town'!N43)</f>
        <v>63275</v>
      </c>
      <c r="O42" s="5">
        <f>SUM('Mountaineer:Charles Town'!O43)</f>
        <v>0</v>
      </c>
      <c r="P42" s="5">
        <f>SUM('Mountaineer:Charles Town'!P43)</f>
        <v>24354</v>
      </c>
      <c r="Q42" s="5">
        <f>SUM('Mountaineer:Charles Town'!Q43)</f>
        <v>95214</v>
      </c>
      <c r="R42" s="5">
        <f>SUM('Mountaineer:Charles Town'!R43)</f>
        <v>8565</v>
      </c>
      <c r="S42" s="5">
        <f>SUM('Mountaineer:Charles Town'!S43)</f>
        <v>48886.93</v>
      </c>
      <c r="T42" s="5">
        <f>SUM('Mountaineer:Charles Town'!T43)</f>
        <v>187461.25</v>
      </c>
      <c r="U42" s="5">
        <f>SUM('Mountaineer:Charles Town'!U43)</f>
        <v>11085.5</v>
      </c>
      <c r="V42" s="5">
        <f>SUM('Mountaineer:Charles Town'!V43)</f>
        <v>33804.769999999997</v>
      </c>
      <c r="W42" s="5">
        <f>SUM('Mountaineer:Charles Town'!W43)</f>
        <v>3405.5</v>
      </c>
      <c r="X42" s="5">
        <f>SUM('Mountaineer:Charles Town'!X43)</f>
        <v>14123</v>
      </c>
      <c r="Y42" s="5">
        <f>SUM('Mountaineer:Charles Town'!Y43)</f>
        <v>77785</v>
      </c>
      <c r="Z42" s="5">
        <f>SUM('Mountaineer:Charles Town'!Z43)</f>
        <v>39534.5</v>
      </c>
      <c r="AA42" s="5">
        <f>SUM('Mountaineer:Charles Town'!AA43)</f>
        <v>30781.5</v>
      </c>
      <c r="AB42" s="5">
        <f>SUM('Mountaineer:Charles Town'!AB43)</f>
        <v>2095761.75</v>
      </c>
      <c r="AC42" s="16">
        <f>SUM('Mountaineer:Charles Town'!AC43)</f>
        <v>733516.61</v>
      </c>
    </row>
    <row r="43" spans="1:29" x14ac:dyDescent="0.25">
      <c r="A43" s="11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16"/>
    </row>
    <row r="44" spans="1:29" ht="15" customHeight="1" thickBot="1" x14ac:dyDescent="0.3">
      <c r="B44" s="6">
        <f t="shared" ref="B44:AC44" si="0">SUM(B9:B43)</f>
        <v>16301334.150000004</v>
      </c>
      <c r="C44" s="6">
        <f t="shared" si="0"/>
        <v>3503247</v>
      </c>
      <c r="D44" s="6">
        <f t="shared" si="0"/>
        <v>5672539.75</v>
      </c>
      <c r="E44" s="6">
        <f t="shared" si="0"/>
        <v>1077584</v>
      </c>
      <c r="F44" s="6">
        <f t="shared" si="0"/>
        <v>366713.5</v>
      </c>
      <c r="G44" s="6">
        <f t="shared" si="0"/>
        <v>412899.5</v>
      </c>
      <c r="H44" s="6">
        <f t="shared" si="0"/>
        <v>1448219.27</v>
      </c>
      <c r="I44" s="6">
        <f t="shared" si="0"/>
        <v>101546.5</v>
      </c>
      <c r="J44" s="6">
        <f t="shared" si="0"/>
        <v>350430</v>
      </c>
      <c r="K44" s="6">
        <f t="shared" si="0"/>
        <v>464105.06</v>
      </c>
      <c r="L44" s="6">
        <f t="shared" si="0"/>
        <v>6446974.5</v>
      </c>
      <c r="M44" s="6">
        <f t="shared" si="0"/>
        <v>4681554.8</v>
      </c>
      <c r="N44" s="6">
        <f t="shared" si="0"/>
        <v>2072811</v>
      </c>
      <c r="O44" s="6">
        <f t="shared" si="0"/>
        <v>0</v>
      </c>
      <c r="P44" s="6">
        <f t="shared" si="0"/>
        <v>133072.5</v>
      </c>
      <c r="Q44" s="6">
        <f t="shared" si="0"/>
        <v>2909818</v>
      </c>
      <c r="R44" s="6">
        <f t="shared" si="0"/>
        <v>75865</v>
      </c>
      <c r="S44" s="6">
        <f t="shared" si="0"/>
        <v>1265691.94</v>
      </c>
      <c r="T44" s="6">
        <f t="shared" si="0"/>
        <v>6161762.3200000003</v>
      </c>
      <c r="U44" s="6">
        <f t="shared" si="0"/>
        <v>266385</v>
      </c>
      <c r="V44" s="6">
        <f t="shared" si="0"/>
        <v>651691.77000000014</v>
      </c>
      <c r="W44" s="6">
        <f t="shared" si="0"/>
        <v>292360.01</v>
      </c>
      <c r="X44" s="6">
        <f t="shared" si="0"/>
        <v>448319</v>
      </c>
      <c r="Y44" s="6">
        <f t="shared" si="0"/>
        <v>2102317.5</v>
      </c>
      <c r="Z44" s="6">
        <f t="shared" si="0"/>
        <v>733099</v>
      </c>
      <c r="AA44" s="6">
        <f t="shared" si="0"/>
        <v>1912533</v>
      </c>
      <c r="AB44" s="6">
        <f t="shared" si="0"/>
        <v>59852874.07</v>
      </c>
      <c r="AC44" s="17">
        <f t="shared" si="0"/>
        <v>20948506.029999997</v>
      </c>
    </row>
    <row r="45" spans="1:29" ht="15" customHeight="1" thickTop="1" x14ac:dyDescent="0.25"/>
    <row r="46" spans="1:29" ht="15" customHeight="1" x14ac:dyDescent="0.25">
      <c r="A46" s="10" t="s">
        <v>32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47"/>
  <sheetViews>
    <sheetView zoomScaleNormal="100" workbookViewId="0">
      <pane ySplit="7" topLeftCell="A19" activePane="bottomLeft" state="frozen"/>
      <selection activeCell="P43" sqref="P43"/>
      <selection pane="bottomLeft" activeCell="A45" sqref="A45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9" width="13.7109375" style="2" hidden="1" customWidth="1"/>
    <col min="10" max="10" width="13.7109375" style="2" customWidth="1"/>
    <col min="11" max="11" width="13.7109375" style="2" hidden="1" customWidth="1"/>
    <col min="12" max="12" width="15.28515625" style="2" hidden="1" customWidth="1"/>
    <col min="13" max="13" width="13.7109375" style="2" hidden="1" customWidth="1"/>
    <col min="14" max="14" width="15.7109375" style="2" customWidth="1"/>
    <col min="15" max="15" width="13.7109375" style="2" hidden="1" customWidth="1"/>
    <col min="16" max="16" width="14.28515625" style="2" hidden="1" customWidth="1"/>
    <col min="17" max="18" width="13.7109375" style="2" hidden="1" customWidth="1"/>
    <col min="19" max="19" width="14.5703125" style="2" hidden="1" customWidth="1"/>
    <col min="20" max="20" width="16.5703125" style="2" customWidth="1"/>
    <col min="21" max="21" width="14.28515625" style="2" customWidth="1"/>
    <col min="22" max="23" width="14.28515625" style="2" hidden="1" customWidth="1"/>
    <col min="24" max="24" width="13.7109375" style="2" hidden="1" customWidth="1"/>
    <col min="25" max="25" width="13.7109375" style="2" customWidth="1"/>
    <col min="26" max="27" width="13.7109375" style="2" hidden="1" customWidth="1"/>
    <col min="28" max="28" width="16.5703125" style="2" customWidth="1"/>
    <col min="29" max="29" width="15.140625" style="2" customWidth="1"/>
    <col min="30" max="16384" width="10.7109375" style="2"/>
  </cols>
  <sheetData>
    <row r="1" spans="1:29" ht="15" customHeight="1" x14ac:dyDescent="0.25">
      <c r="A1" s="20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38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J4" s="4">
        <v>1</v>
      </c>
      <c r="N4" s="4">
        <v>1</v>
      </c>
      <c r="T4" s="4">
        <v>3</v>
      </c>
      <c r="U4" s="4">
        <v>1</v>
      </c>
      <c r="Y4" s="4">
        <v>1</v>
      </c>
      <c r="AB4" s="4">
        <f>SUM(B4:AA4)</f>
        <v>26</v>
      </c>
      <c r="AC4" s="13"/>
    </row>
    <row r="6" spans="1:29" ht="15" customHeight="1" x14ac:dyDescent="0.25">
      <c r="A6" s="14" t="s">
        <v>33</v>
      </c>
      <c r="B6" s="5">
        <v>4191871.5</v>
      </c>
      <c r="C6" s="5">
        <v>0</v>
      </c>
      <c r="D6" s="5">
        <v>1908674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306449.5</v>
      </c>
      <c r="K6" s="5">
        <v>0</v>
      </c>
      <c r="L6" s="5">
        <v>0</v>
      </c>
      <c r="M6" s="5">
        <v>0</v>
      </c>
      <c r="N6" s="5">
        <v>82600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1656120.75</v>
      </c>
      <c r="U6" s="5">
        <v>388623</v>
      </c>
      <c r="V6" s="5">
        <v>0</v>
      </c>
      <c r="W6" s="5">
        <v>0</v>
      </c>
      <c r="X6" s="5">
        <v>0</v>
      </c>
      <c r="Y6" s="5">
        <v>619628.5</v>
      </c>
      <c r="Z6" s="5">
        <v>0</v>
      </c>
      <c r="AA6" s="5">
        <v>0</v>
      </c>
      <c r="AB6" s="5">
        <v>9891967.25</v>
      </c>
      <c r="AC6" s="5">
        <v>3462188.6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">
        <v>34</v>
      </c>
      <c r="B10" s="5">
        <v>66545.75</v>
      </c>
      <c r="C10" s="5">
        <v>0</v>
      </c>
      <c r="D10" s="5">
        <v>2389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5432</v>
      </c>
      <c r="K10" s="5">
        <v>0</v>
      </c>
      <c r="L10" s="5">
        <v>0</v>
      </c>
      <c r="M10" s="5">
        <v>0</v>
      </c>
      <c r="N10" s="5">
        <v>-27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12999.25</v>
      </c>
      <c r="U10" s="5">
        <v>879.75</v>
      </c>
      <c r="V10" s="5">
        <v>0</v>
      </c>
      <c r="W10" s="5">
        <v>0</v>
      </c>
      <c r="X10" s="5">
        <v>0</v>
      </c>
      <c r="Y10" s="5">
        <v>3285</v>
      </c>
      <c r="Z10" s="5">
        <v>0</v>
      </c>
      <c r="AA10" s="5">
        <v>0</v>
      </c>
      <c r="AB10" s="5">
        <f t="shared" ref="AB10:AB15" si="0">SUM(B10:AA10)</f>
        <v>91503.75</v>
      </c>
      <c r="AC10" s="5">
        <f>ROUND(AB10*0.35,2)+0.01</f>
        <v>32026.32</v>
      </c>
    </row>
    <row r="11" spans="1:29" ht="15" customHeight="1" x14ac:dyDescent="0.25">
      <c r="A11" s="15">
        <v>45850</v>
      </c>
      <c r="B11" s="5">
        <v>69825.25</v>
      </c>
      <c r="C11" s="5"/>
      <c r="D11" s="5">
        <v>47782</v>
      </c>
      <c r="E11" s="5"/>
      <c r="F11" s="5"/>
      <c r="G11" s="5"/>
      <c r="H11" s="5"/>
      <c r="I11" s="5"/>
      <c r="J11" s="5">
        <v>3580</v>
      </c>
      <c r="K11" s="5"/>
      <c r="L11" s="5"/>
      <c r="M11" s="5"/>
      <c r="N11" s="5">
        <v>41670</v>
      </c>
      <c r="O11" s="5"/>
      <c r="P11" s="5"/>
      <c r="Q11" s="5"/>
      <c r="R11" s="5"/>
      <c r="S11" s="5"/>
      <c r="T11" s="5">
        <v>61119</v>
      </c>
      <c r="U11" s="5">
        <v>12876.75</v>
      </c>
      <c r="V11" s="5"/>
      <c r="W11" s="5"/>
      <c r="X11" s="5"/>
      <c r="Y11" s="5">
        <v>11581</v>
      </c>
      <c r="Z11" s="5">
        <v>0</v>
      </c>
      <c r="AA11" s="5">
        <v>0</v>
      </c>
      <c r="AB11" s="5">
        <f t="shared" si="0"/>
        <v>248434</v>
      </c>
      <c r="AC11" s="5">
        <f t="shared" ref="AC11:AC17" si="1">ROUND(AB11*0.35,2)</f>
        <v>86951.9</v>
      </c>
    </row>
    <row r="12" spans="1:29" ht="15" customHeight="1" x14ac:dyDescent="0.25">
      <c r="A12" s="15">
        <f t="shared" ref="A12:A43" si="2">A11+7</f>
        <v>45857</v>
      </c>
      <c r="B12" s="5">
        <v>140432.75</v>
      </c>
      <c r="C12" s="5"/>
      <c r="D12" s="5">
        <v>44965</v>
      </c>
      <c r="E12" s="5"/>
      <c r="F12" s="5"/>
      <c r="G12" s="5"/>
      <c r="H12" s="5"/>
      <c r="I12" s="5"/>
      <c r="J12" s="5">
        <v>679</v>
      </c>
      <c r="K12" s="5"/>
      <c r="L12" s="5"/>
      <c r="M12" s="5"/>
      <c r="N12" s="5">
        <v>36084</v>
      </c>
      <c r="O12" s="5"/>
      <c r="P12" s="5"/>
      <c r="Q12" s="5"/>
      <c r="R12" s="5"/>
      <c r="S12" s="5"/>
      <c r="T12" s="5">
        <v>49827.25</v>
      </c>
      <c r="U12" s="5">
        <v>9462</v>
      </c>
      <c r="V12" s="5"/>
      <c r="W12" s="5"/>
      <c r="X12" s="5"/>
      <c r="Y12" s="5">
        <v>17811</v>
      </c>
      <c r="Z12" s="5">
        <v>0</v>
      </c>
      <c r="AA12" s="5">
        <v>0</v>
      </c>
      <c r="AB12" s="5">
        <f t="shared" si="0"/>
        <v>299261</v>
      </c>
      <c r="AC12" s="5">
        <f t="shared" si="1"/>
        <v>104741.35</v>
      </c>
    </row>
    <row r="13" spans="1:29" ht="15" customHeight="1" x14ac:dyDescent="0.25">
      <c r="A13" s="15">
        <f t="shared" si="2"/>
        <v>45864</v>
      </c>
      <c r="B13" s="5">
        <v>89091.75</v>
      </c>
      <c r="C13" s="5"/>
      <c r="D13" s="5">
        <v>53843</v>
      </c>
      <c r="E13" s="5"/>
      <c r="F13" s="5"/>
      <c r="G13" s="5"/>
      <c r="H13" s="5"/>
      <c r="I13" s="5"/>
      <c r="J13" s="5">
        <v>9393</v>
      </c>
      <c r="K13" s="5"/>
      <c r="L13" s="5"/>
      <c r="M13" s="5"/>
      <c r="N13" s="5">
        <v>67179</v>
      </c>
      <c r="O13" s="5"/>
      <c r="P13" s="5"/>
      <c r="Q13" s="5"/>
      <c r="R13" s="5"/>
      <c r="S13" s="5"/>
      <c r="T13" s="5">
        <v>15063.75</v>
      </c>
      <c r="U13" s="5">
        <v>3272.5</v>
      </c>
      <c r="V13" s="5"/>
      <c r="W13" s="5"/>
      <c r="X13" s="5"/>
      <c r="Y13" s="5">
        <v>70</v>
      </c>
      <c r="Z13" s="5">
        <v>0</v>
      </c>
      <c r="AA13" s="5">
        <v>0</v>
      </c>
      <c r="AB13" s="5">
        <f t="shared" si="0"/>
        <v>237913</v>
      </c>
      <c r="AC13" s="5">
        <f t="shared" si="1"/>
        <v>83269.55</v>
      </c>
    </row>
    <row r="14" spans="1:29" ht="15" customHeight="1" x14ac:dyDescent="0.25">
      <c r="A14" s="15">
        <f t="shared" si="2"/>
        <v>45871</v>
      </c>
      <c r="B14" s="5">
        <v>71276.25</v>
      </c>
      <c r="C14" s="5"/>
      <c r="D14" s="5">
        <v>78225</v>
      </c>
      <c r="E14" s="5"/>
      <c r="F14" s="5"/>
      <c r="G14" s="5"/>
      <c r="H14" s="5"/>
      <c r="I14" s="5"/>
      <c r="J14" s="5">
        <v>9148</v>
      </c>
      <c r="K14" s="5"/>
      <c r="L14" s="5"/>
      <c r="M14" s="5"/>
      <c r="N14" s="5">
        <v>6857</v>
      </c>
      <c r="O14" s="5"/>
      <c r="P14" s="5"/>
      <c r="Q14" s="5"/>
      <c r="R14" s="5"/>
      <c r="S14" s="5"/>
      <c r="T14" s="5">
        <v>70191</v>
      </c>
      <c r="U14" s="5">
        <v>13545</v>
      </c>
      <c r="V14" s="5"/>
      <c r="W14" s="5"/>
      <c r="X14" s="5"/>
      <c r="Y14" s="5">
        <v>15178</v>
      </c>
      <c r="Z14" s="5">
        <v>0</v>
      </c>
      <c r="AA14" s="5">
        <v>0</v>
      </c>
      <c r="AB14" s="5">
        <f t="shared" si="0"/>
        <v>264420.25</v>
      </c>
      <c r="AC14" s="5">
        <f t="shared" si="1"/>
        <v>92547.09</v>
      </c>
    </row>
    <row r="15" spans="1:29" ht="15" customHeight="1" x14ac:dyDescent="0.25">
      <c r="A15" s="15">
        <f t="shared" si="2"/>
        <v>45878</v>
      </c>
      <c r="B15" s="5">
        <v>53819.5</v>
      </c>
      <c r="C15" s="5"/>
      <c r="D15" s="5">
        <v>156</v>
      </c>
      <c r="E15" s="5"/>
      <c r="F15" s="5"/>
      <c r="G15" s="5"/>
      <c r="H15" s="5"/>
      <c r="I15" s="5"/>
      <c r="J15" s="5">
        <v>-759</v>
      </c>
      <c r="K15" s="5"/>
      <c r="L15" s="5"/>
      <c r="M15" s="5"/>
      <c r="N15" s="5">
        <v>22968</v>
      </c>
      <c r="O15" s="5"/>
      <c r="P15" s="5"/>
      <c r="Q15" s="5"/>
      <c r="R15" s="5"/>
      <c r="S15" s="5"/>
      <c r="T15" s="5">
        <v>21195</v>
      </c>
      <c r="U15" s="5">
        <v>1630.5</v>
      </c>
      <c r="V15" s="5"/>
      <c r="W15" s="5"/>
      <c r="X15" s="5"/>
      <c r="Y15" s="5">
        <v>11525</v>
      </c>
      <c r="Z15" s="5">
        <v>0</v>
      </c>
      <c r="AA15" s="5">
        <v>0</v>
      </c>
      <c r="AB15" s="5">
        <f t="shared" si="0"/>
        <v>110535</v>
      </c>
      <c r="AC15" s="5">
        <f t="shared" si="1"/>
        <v>38687.25</v>
      </c>
    </row>
    <row r="16" spans="1:29" ht="15" customHeight="1" x14ac:dyDescent="0.25">
      <c r="A16" s="15">
        <f t="shared" si="2"/>
        <v>45885</v>
      </c>
      <c r="B16" s="5">
        <v>135389.75</v>
      </c>
      <c r="C16" s="5"/>
      <c r="D16" s="5">
        <v>59763</v>
      </c>
      <c r="E16" s="5"/>
      <c r="F16" s="5"/>
      <c r="G16" s="5"/>
      <c r="H16" s="5"/>
      <c r="I16" s="5"/>
      <c r="J16" s="5">
        <v>8621</v>
      </c>
      <c r="K16" s="5"/>
      <c r="L16" s="5"/>
      <c r="M16" s="5"/>
      <c r="N16" s="5">
        <v>40788</v>
      </c>
      <c r="O16" s="5"/>
      <c r="P16" s="5"/>
      <c r="Q16" s="5"/>
      <c r="R16" s="5"/>
      <c r="S16" s="5"/>
      <c r="T16" s="5">
        <v>-6587</v>
      </c>
      <c r="U16" s="5">
        <v>15471</v>
      </c>
      <c r="V16" s="5"/>
      <c r="W16" s="5"/>
      <c r="X16" s="5"/>
      <c r="Y16" s="5">
        <v>27975</v>
      </c>
      <c r="Z16" s="5">
        <v>0</v>
      </c>
      <c r="AA16" s="5">
        <v>0</v>
      </c>
      <c r="AB16" s="5">
        <f t="shared" ref="AB16" si="3">SUM(B16:AA16)</f>
        <v>281420.75</v>
      </c>
      <c r="AC16" s="5">
        <f t="shared" si="1"/>
        <v>98497.26</v>
      </c>
    </row>
    <row r="17" spans="1:29" ht="15" customHeight="1" x14ac:dyDescent="0.25">
      <c r="A17" s="15">
        <f t="shared" si="2"/>
        <v>45892</v>
      </c>
      <c r="B17" s="5">
        <v>96298.75</v>
      </c>
      <c r="C17" s="5"/>
      <c r="D17" s="5">
        <v>50512</v>
      </c>
      <c r="E17" s="5"/>
      <c r="F17" s="5"/>
      <c r="G17" s="5"/>
      <c r="H17" s="5"/>
      <c r="I17" s="5"/>
      <c r="J17" s="5">
        <v>8908</v>
      </c>
      <c r="K17" s="5"/>
      <c r="L17" s="5"/>
      <c r="M17" s="5"/>
      <c r="N17" s="5">
        <v>1666</v>
      </c>
      <c r="O17" s="5"/>
      <c r="P17" s="5"/>
      <c r="Q17" s="5"/>
      <c r="R17" s="5"/>
      <c r="S17" s="5"/>
      <c r="T17" s="5">
        <v>51448.75</v>
      </c>
      <c r="U17" s="5">
        <v>-329.75</v>
      </c>
      <c r="V17" s="5"/>
      <c r="W17" s="5"/>
      <c r="X17" s="5"/>
      <c r="Y17" s="5">
        <v>11397</v>
      </c>
      <c r="Z17" s="5">
        <v>0</v>
      </c>
      <c r="AA17" s="5">
        <v>0</v>
      </c>
      <c r="AB17" s="5">
        <f t="shared" ref="AB17" si="4">SUM(B17:AA17)</f>
        <v>219900.75</v>
      </c>
      <c r="AC17" s="5">
        <f t="shared" si="1"/>
        <v>76965.259999999995</v>
      </c>
    </row>
    <row r="18" spans="1:29" ht="15" customHeight="1" x14ac:dyDescent="0.25">
      <c r="A18" s="15">
        <f t="shared" si="2"/>
        <v>45899</v>
      </c>
      <c r="B18" s="5">
        <v>84118.75</v>
      </c>
      <c r="C18" s="5"/>
      <c r="D18" s="5">
        <v>49601</v>
      </c>
      <c r="E18" s="5"/>
      <c r="F18" s="5"/>
      <c r="G18" s="5"/>
      <c r="H18" s="5"/>
      <c r="I18" s="5"/>
      <c r="J18" s="5">
        <v>-13707</v>
      </c>
      <c r="K18" s="5"/>
      <c r="L18" s="5"/>
      <c r="M18" s="5"/>
      <c r="N18" s="5">
        <v>34825</v>
      </c>
      <c r="O18" s="5"/>
      <c r="P18" s="5"/>
      <c r="Q18" s="5"/>
      <c r="R18" s="5"/>
      <c r="S18" s="5"/>
      <c r="T18" s="5">
        <v>13347.25</v>
      </c>
      <c r="U18" s="5">
        <v>10885</v>
      </c>
      <c r="V18" s="5"/>
      <c r="W18" s="5"/>
      <c r="X18" s="5"/>
      <c r="Y18" s="5">
        <v>15854</v>
      </c>
      <c r="Z18" s="5">
        <v>0</v>
      </c>
      <c r="AA18" s="5">
        <v>0</v>
      </c>
      <c r="AB18" s="5">
        <f t="shared" ref="AB18" si="5">SUM(B18:AA18)</f>
        <v>194924</v>
      </c>
      <c r="AC18" s="5">
        <f t="shared" ref="AC18" si="6">ROUND(AB18*0.35,2)</f>
        <v>68223.399999999994</v>
      </c>
    </row>
    <row r="19" spans="1:29" ht="15" customHeight="1" x14ac:dyDescent="0.25">
      <c r="A19" s="15">
        <f t="shared" si="2"/>
        <v>45906</v>
      </c>
      <c r="B19" s="5">
        <v>121835.25</v>
      </c>
      <c r="C19" s="5"/>
      <c r="D19" s="5">
        <v>77326</v>
      </c>
      <c r="E19" s="5"/>
      <c r="F19" s="5"/>
      <c r="G19" s="5"/>
      <c r="H19" s="5"/>
      <c r="I19" s="5"/>
      <c r="J19" s="5">
        <v>10606</v>
      </c>
      <c r="K19" s="5"/>
      <c r="L19" s="5"/>
      <c r="M19" s="5"/>
      <c r="N19" s="5">
        <v>23388</v>
      </c>
      <c r="O19" s="5"/>
      <c r="P19" s="5"/>
      <c r="Q19" s="5"/>
      <c r="R19" s="5"/>
      <c r="S19" s="5"/>
      <c r="T19" s="5">
        <v>25696</v>
      </c>
      <c r="U19" s="5">
        <v>8992.5</v>
      </c>
      <c r="V19" s="5"/>
      <c r="W19" s="5"/>
      <c r="X19" s="5"/>
      <c r="Y19" s="5">
        <v>3469</v>
      </c>
      <c r="Z19" s="5">
        <v>0</v>
      </c>
      <c r="AA19" s="5">
        <v>0</v>
      </c>
      <c r="AB19" s="5">
        <f t="shared" ref="AB19" si="7">SUM(B19:AA19)</f>
        <v>271312.75</v>
      </c>
      <c r="AC19" s="5">
        <f t="shared" ref="AC19" si="8">ROUND(AB19*0.35,2)</f>
        <v>94959.46</v>
      </c>
    </row>
    <row r="20" spans="1:29" ht="15" customHeight="1" x14ac:dyDescent="0.25">
      <c r="A20" s="15">
        <f t="shared" si="2"/>
        <v>45913</v>
      </c>
      <c r="B20" s="5">
        <v>110034.75</v>
      </c>
      <c r="C20" s="5"/>
      <c r="D20" s="5">
        <v>5681</v>
      </c>
      <c r="E20" s="5"/>
      <c r="F20" s="5"/>
      <c r="G20" s="5"/>
      <c r="H20" s="5"/>
      <c r="I20" s="5"/>
      <c r="J20" s="5">
        <v>-7392</v>
      </c>
      <c r="K20" s="5"/>
      <c r="L20" s="5"/>
      <c r="M20" s="5"/>
      <c r="N20" s="5">
        <v>37862</v>
      </c>
      <c r="O20" s="5"/>
      <c r="P20" s="5"/>
      <c r="Q20" s="5"/>
      <c r="R20" s="5"/>
      <c r="S20" s="5"/>
      <c r="T20" s="5">
        <v>20555.75</v>
      </c>
      <c r="U20" s="5">
        <v>1594.25</v>
      </c>
      <c r="V20" s="5"/>
      <c r="W20" s="5"/>
      <c r="X20" s="5"/>
      <c r="Y20" s="5">
        <v>14448</v>
      </c>
      <c r="Z20" s="5">
        <v>0</v>
      </c>
      <c r="AA20" s="5">
        <v>0</v>
      </c>
      <c r="AB20" s="5">
        <f t="shared" ref="AB20" si="9">SUM(B20:AA20)</f>
        <v>182783.75</v>
      </c>
      <c r="AC20" s="5">
        <f t="shared" ref="AC20" si="10">ROUND(AB20*0.35,2)</f>
        <v>63974.31</v>
      </c>
    </row>
    <row r="21" spans="1:29" ht="15" customHeight="1" x14ac:dyDescent="0.25">
      <c r="A21" s="15">
        <f t="shared" si="2"/>
        <v>45920</v>
      </c>
      <c r="B21" s="5">
        <v>106846.25</v>
      </c>
      <c r="C21" s="5"/>
      <c r="D21" s="5">
        <v>47484</v>
      </c>
      <c r="E21" s="5"/>
      <c r="F21" s="5"/>
      <c r="G21" s="5"/>
      <c r="H21" s="5"/>
      <c r="I21" s="5"/>
      <c r="J21" s="5">
        <v>8993</v>
      </c>
      <c r="K21" s="5"/>
      <c r="L21" s="5"/>
      <c r="M21" s="5"/>
      <c r="N21" s="5">
        <v>27777</v>
      </c>
      <c r="O21" s="5"/>
      <c r="P21" s="5"/>
      <c r="Q21" s="5"/>
      <c r="R21" s="5"/>
      <c r="S21" s="5"/>
      <c r="T21" s="5">
        <v>28596.25</v>
      </c>
      <c r="U21" s="5">
        <v>-741.25</v>
      </c>
      <c r="V21" s="5"/>
      <c r="W21" s="5"/>
      <c r="X21" s="5"/>
      <c r="Y21" s="5">
        <v>-2549</v>
      </c>
      <c r="Z21" s="5">
        <v>0</v>
      </c>
      <c r="AA21" s="5">
        <v>0</v>
      </c>
      <c r="AB21" s="5">
        <f t="shared" ref="AB21" si="11">SUM(B21:AA21)</f>
        <v>216406.25</v>
      </c>
      <c r="AC21" s="5">
        <f t="shared" ref="AC21" si="12">ROUND(AB21*0.35,2)</f>
        <v>75742.19</v>
      </c>
    </row>
    <row r="22" spans="1:29" ht="15" customHeight="1" x14ac:dyDescent="0.25">
      <c r="A22" s="15">
        <f t="shared" si="2"/>
        <v>45927</v>
      </c>
      <c r="B22" s="5">
        <v>75827.75</v>
      </c>
      <c r="C22" s="5"/>
      <c r="D22" s="5">
        <v>23784</v>
      </c>
      <c r="E22" s="5"/>
      <c r="F22" s="5"/>
      <c r="G22" s="5"/>
      <c r="H22" s="5"/>
      <c r="I22" s="5"/>
      <c r="J22" s="5">
        <v>3183</v>
      </c>
      <c r="K22" s="5"/>
      <c r="L22" s="5"/>
      <c r="M22" s="5"/>
      <c r="N22" s="5">
        <v>31354</v>
      </c>
      <c r="O22" s="5"/>
      <c r="P22" s="5"/>
      <c r="Q22" s="5"/>
      <c r="R22" s="5"/>
      <c r="S22" s="5"/>
      <c r="T22" s="5">
        <v>56177.5</v>
      </c>
      <c r="U22" s="5">
        <v>4494.75</v>
      </c>
      <c r="V22" s="5"/>
      <c r="W22" s="5"/>
      <c r="X22" s="5"/>
      <c r="Y22" s="5">
        <v>17856</v>
      </c>
      <c r="Z22" s="5">
        <v>0</v>
      </c>
      <c r="AA22" s="5">
        <v>0</v>
      </c>
      <c r="AB22" s="5">
        <f t="shared" ref="AB22" si="13">SUM(B22:AA22)</f>
        <v>212677</v>
      </c>
      <c r="AC22" s="5">
        <f t="shared" ref="AC22" si="14">ROUND(AB22*0.35,2)</f>
        <v>74436.95</v>
      </c>
    </row>
    <row r="23" spans="1:29" ht="15" customHeight="1" x14ac:dyDescent="0.25">
      <c r="A23" s="15">
        <f t="shared" si="2"/>
        <v>45934</v>
      </c>
      <c r="B23" s="5">
        <v>64618.5</v>
      </c>
      <c r="C23" s="5"/>
      <c r="D23" s="5">
        <v>21301</v>
      </c>
      <c r="E23" s="5"/>
      <c r="F23" s="5"/>
      <c r="G23" s="5"/>
      <c r="H23" s="5"/>
      <c r="I23" s="5"/>
      <c r="J23" s="5">
        <v>4568</v>
      </c>
      <c r="K23" s="5"/>
      <c r="L23" s="5"/>
      <c r="M23" s="5"/>
      <c r="N23" s="5">
        <v>14525</v>
      </c>
      <c r="O23" s="5"/>
      <c r="P23" s="5"/>
      <c r="Q23" s="5"/>
      <c r="R23" s="5"/>
      <c r="S23" s="5"/>
      <c r="T23" s="5">
        <v>35993.75</v>
      </c>
      <c r="U23" s="5">
        <v>13009.5</v>
      </c>
      <c r="V23" s="5"/>
      <c r="W23" s="5"/>
      <c r="X23" s="5"/>
      <c r="Y23" s="5">
        <v>-2176</v>
      </c>
      <c r="Z23" s="5">
        <v>0</v>
      </c>
      <c r="AA23" s="5">
        <v>0</v>
      </c>
      <c r="AB23" s="5">
        <f t="shared" ref="AB23" si="15">SUM(B23:AA23)</f>
        <v>151839.75</v>
      </c>
      <c r="AC23" s="5">
        <f t="shared" ref="AC23" si="16">ROUND(AB23*0.35,2)</f>
        <v>53143.91</v>
      </c>
    </row>
    <row r="24" spans="1:29" ht="15" customHeight="1" x14ac:dyDescent="0.25">
      <c r="A24" s="15">
        <f t="shared" si="2"/>
        <v>45941</v>
      </c>
      <c r="B24" s="5">
        <v>36363.75</v>
      </c>
      <c r="C24" s="5"/>
      <c r="D24" s="5">
        <v>14154</v>
      </c>
      <c r="E24" s="5"/>
      <c r="F24" s="5"/>
      <c r="G24" s="5"/>
      <c r="H24" s="5"/>
      <c r="I24" s="5"/>
      <c r="J24" s="5">
        <v>1171</v>
      </c>
      <c r="K24" s="5"/>
      <c r="L24" s="5"/>
      <c r="M24" s="5"/>
      <c r="N24" s="5">
        <v>23465</v>
      </c>
      <c r="O24" s="5"/>
      <c r="P24" s="5"/>
      <c r="Q24" s="5"/>
      <c r="R24" s="5"/>
      <c r="S24" s="5"/>
      <c r="T24" s="5">
        <v>31296</v>
      </c>
      <c r="U24" s="5">
        <v>26588</v>
      </c>
      <c r="V24" s="5"/>
      <c r="W24" s="5"/>
      <c r="X24" s="5"/>
      <c r="Y24" s="5">
        <v>9948</v>
      </c>
      <c r="Z24" s="5">
        <v>0</v>
      </c>
      <c r="AA24" s="5">
        <v>0</v>
      </c>
      <c r="AB24" s="5">
        <f t="shared" ref="AB24" si="17">SUM(B24:AA24)</f>
        <v>142985.75</v>
      </c>
      <c r="AC24" s="5">
        <f t="shared" ref="AC24" si="18">ROUND(AB24*0.35,2)</f>
        <v>50045.01</v>
      </c>
    </row>
    <row r="25" spans="1:29" ht="15" customHeight="1" x14ac:dyDescent="0.25">
      <c r="A25" s="15">
        <f t="shared" si="2"/>
        <v>45948</v>
      </c>
      <c r="B25" s="5">
        <v>171363</v>
      </c>
      <c r="C25" s="5"/>
      <c r="D25" s="5">
        <v>54729</v>
      </c>
      <c r="E25" s="5"/>
      <c r="F25" s="5"/>
      <c r="G25" s="5"/>
      <c r="H25" s="5"/>
      <c r="I25" s="5"/>
      <c r="J25" s="5">
        <v>-9914</v>
      </c>
      <c r="K25" s="5"/>
      <c r="L25" s="5"/>
      <c r="M25" s="5"/>
      <c r="N25" s="5">
        <v>-29068</v>
      </c>
      <c r="O25" s="5"/>
      <c r="P25" s="5"/>
      <c r="Q25" s="5"/>
      <c r="R25" s="5"/>
      <c r="S25" s="5"/>
      <c r="T25" s="5">
        <v>34741.5</v>
      </c>
      <c r="U25" s="5">
        <v>9544.5</v>
      </c>
      <c r="V25" s="5"/>
      <c r="W25" s="5"/>
      <c r="X25" s="5"/>
      <c r="Y25" s="5">
        <v>8702</v>
      </c>
      <c r="Z25" s="5">
        <v>0</v>
      </c>
      <c r="AA25" s="5">
        <v>0</v>
      </c>
      <c r="AB25" s="5">
        <f t="shared" ref="AB25" si="19">SUM(B25:AA25)</f>
        <v>240098</v>
      </c>
      <c r="AC25" s="5">
        <f t="shared" ref="AC25" si="20">ROUND(AB25*0.35,2)</f>
        <v>84034.3</v>
      </c>
    </row>
    <row r="26" spans="1:29" ht="15" customHeight="1" x14ac:dyDescent="0.25">
      <c r="A26" s="15">
        <f t="shared" si="2"/>
        <v>45955</v>
      </c>
      <c r="B26" s="5">
        <v>9106</v>
      </c>
      <c r="C26" s="5"/>
      <c r="D26" s="5">
        <v>12282</v>
      </c>
      <c r="E26" s="5"/>
      <c r="F26" s="5"/>
      <c r="G26" s="5"/>
      <c r="H26" s="5"/>
      <c r="I26" s="5"/>
      <c r="J26" s="5">
        <v>13094</v>
      </c>
      <c r="K26" s="5"/>
      <c r="L26" s="5"/>
      <c r="M26" s="5"/>
      <c r="N26" s="5">
        <v>17439</v>
      </c>
      <c r="O26" s="5"/>
      <c r="P26" s="5"/>
      <c r="Q26" s="5"/>
      <c r="R26" s="5"/>
      <c r="S26" s="5"/>
      <c r="T26" s="5">
        <v>20861.5</v>
      </c>
      <c r="U26" s="5">
        <v>-4183.25</v>
      </c>
      <c r="V26" s="5"/>
      <c r="W26" s="5"/>
      <c r="X26" s="5"/>
      <c r="Y26" s="5">
        <v>12509</v>
      </c>
      <c r="Z26" s="5">
        <v>0</v>
      </c>
      <c r="AA26" s="5">
        <v>0</v>
      </c>
      <c r="AB26" s="5">
        <f t="shared" ref="AB26" si="21">SUM(B26:AA26)</f>
        <v>81108.25</v>
      </c>
      <c r="AC26" s="5">
        <f t="shared" ref="AC26" si="22">ROUND(AB26*0.35,2)</f>
        <v>28387.89</v>
      </c>
    </row>
    <row r="27" spans="1:29" ht="15" customHeight="1" x14ac:dyDescent="0.25">
      <c r="A27" s="15">
        <f t="shared" si="2"/>
        <v>45962</v>
      </c>
      <c r="B27" s="5">
        <v>79572</v>
      </c>
      <c r="C27" s="5"/>
      <c r="D27" s="5">
        <v>38529</v>
      </c>
      <c r="E27" s="5"/>
      <c r="F27" s="5"/>
      <c r="G27" s="5"/>
      <c r="H27" s="5"/>
      <c r="I27" s="5"/>
      <c r="J27" s="5">
        <v>8085</v>
      </c>
      <c r="K27" s="5"/>
      <c r="L27" s="5"/>
      <c r="M27" s="5"/>
      <c r="N27" s="5">
        <v>15914</v>
      </c>
      <c r="O27" s="5"/>
      <c r="P27" s="5"/>
      <c r="Q27" s="5"/>
      <c r="R27" s="5"/>
      <c r="S27" s="5"/>
      <c r="T27" s="5">
        <v>34863.75</v>
      </c>
      <c r="U27" s="5">
        <v>11664</v>
      </c>
      <c r="V27" s="5"/>
      <c r="W27" s="5"/>
      <c r="X27" s="5"/>
      <c r="Y27" s="5">
        <v>12866</v>
      </c>
      <c r="Z27" s="5">
        <v>0</v>
      </c>
      <c r="AA27" s="5">
        <v>0</v>
      </c>
      <c r="AB27" s="5">
        <f t="shared" ref="AB27" si="23">SUM(B27:AA27)</f>
        <v>201493.75</v>
      </c>
      <c r="AC27" s="5">
        <f t="shared" ref="AC27" si="24">ROUND(AB27*0.35,2)</f>
        <v>70522.81</v>
      </c>
    </row>
    <row r="28" spans="1:29" ht="15" customHeight="1" x14ac:dyDescent="0.25">
      <c r="A28" s="15">
        <f t="shared" si="2"/>
        <v>45969</v>
      </c>
      <c r="B28" s="5">
        <v>137438.75</v>
      </c>
      <c r="C28" s="5"/>
      <c r="D28" s="5">
        <v>35654</v>
      </c>
      <c r="E28" s="5"/>
      <c r="F28" s="5"/>
      <c r="G28" s="5"/>
      <c r="H28" s="5"/>
      <c r="I28" s="5"/>
      <c r="J28" s="5">
        <v>10041</v>
      </c>
      <c r="K28" s="5"/>
      <c r="L28" s="5"/>
      <c r="M28" s="5"/>
      <c r="N28" s="5">
        <v>5197</v>
      </c>
      <c r="O28" s="5"/>
      <c r="P28" s="5"/>
      <c r="Q28" s="5"/>
      <c r="R28" s="5"/>
      <c r="S28" s="5"/>
      <c r="T28" s="5">
        <v>39913.25</v>
      </c>
      <c r="U28" s="5">
        <v>20441.25</v>
      </c>
      <c r="V28" s="5"/>
      <c r="W28" s="5"/>
      <c r="X28" s="5"/>
      <c r="Y28" s="5">
        <v>10115</v>
      </c>
      <c r="Z28" s="5">
        <v>0</v>
      </c>
      <c r="AA28" s="5">
        <v>0</v>
      </c>
      <c r="AB28" s="5">
        <f t="shared" ref="AB28" si="25">SUM(B28:AA28)</f>
        <v>258800.25</v>
      </c>
      <c r="AC28" s="5">
        <f t="shared" ref="AC28" si="26">ROUND(AB28*0.35,2)</f>
        <v>90580.09</v>
      </c>
    </row>
    <row r="29" spans="1:29" ht="15" customHeight="1" x14ac:dyDescent="0.25">
      <c r="A29" s="15">
        <f t="shared" si="2"/>
        <v>45976</v>
      </c>
      <c r="B29" s="5">
        <v>25310.5</v>
      </c>
      <c r="C29" s="5"/>
      <c r="D29" s="5">
        <v>75606</v>
      </c>
      <c r="E29" s="5"/>
      <c r="F29" s="5"/>
      <c r="G29" s="5"/>
      <c r="H29" s="5"/>
      <c r="I29" s="5"/>
      <c r="J29" s="5">
        <v>5213</v>
      </c>
      <c r="K29" s="5"/>
      <c r="L29" s="5"/>
      <c r="M29" s="5"/>
      <c r="N29" s="5">
        <v>40550</v>
      </c>
      <c r="O29" s="5"/>
      <c r="P29" s="5"/>
      <c r="Q29" s="5"/>
      <c r="R29" s="5"/>
      <c r="S29" s="5"/>
      <c r="T29" s="5">
        <v>18276.25</v>
      </c>
      <c r="U29" s="5">
        <v>12175.25</v>
      </c>
      <c r="V29" s="5"/>
      <c r="W29" s="5"/>
      <c r="X29" s="5"/>
      <c r="Y29" s="5">
        <v>10738</v>
      </c>
      <c r="Z29" s="5">
        <v>0</v>
      </c>
      <c r="AA29" s="5">
        <v>0</v>
      </c>
      <c r="AB29" s="5">
        <f t="shared" ref="AB29" si="27">SUM(B29:AA29)</f>
        <v>187869</v>
      </c>
      <c r="AC29" s="5">
        <f t="shared" ref="AC29" si="28">ROUND(AB29*0.35,2)</f>
        <v>65754.149999999994</v>
      </c>
    </row>
    <row r="30" spans="1:29" ht="15" customHeight="1" x14ac:dyDescent="0.25">
      <c r="A30" s="15">
        <f t="shared" si="2"/>
        <v>45983</v>
      </c>
      <c r="B30" s="5">
        <v>90575.75</v>
      </c>
      <c r="C30" s="5"/>
      <c r="D30" s="5">
        <v>35012</v>
      </c>
      <c r="E30" s="5"/>
      <c r="F30" s="5"/>
      <c r="G30" s="5"/>
      <c r="H30" s="5"/>
      <c r="I30" s="5"/>
      <c r="J30" s="5">
        <v>6770</v>
      </c>
      <c r="K30" s="5"/>
      <c r="L30" s="5"/>
      <c r="M30" s="5"/>
      <c r="N30" s="5">
        <v>34001</v>
      </c>
      <c r="O30" s="5"/>
      <c r="P30" s="5"/>
      <c r="Q30" s="5"/>
      <c r="R30" s="5"/>
      <c r="S30" s="5"/>
      <c r="T30" s="5">
        <v>16708</v>
      </c>
      <c r="U30" s="5">
        <v>11238</v>
      </c>
      <c r="V30" s="5"/>
      <c r="W30" s="5"/>
      <c r="X30" s="5"/>
      <c r="Y30" s="5">
        <v>7320</v>
      </c>
      <c r="Z30" s="5">
        <v>0</v>
      </c>
      <c r="AA30" s="5">
        <v>0</v>
      </c>
      <c r="AB30" s="5">
        <f t="shared" ref="AB30" si="29">SUM(B30:AA30)</f>
        <v>201624.75</v>
      </c>
      <c r="AC30" s="5">
        <f t="shared" ref="AC30" si="30">ROUND(AB30*0.35,2)</f>
        <v>70568.66</v>
      </c>
    </row>
    <row r="31" spans="1:29" ht="15" customHeight="1" x14ac:dyDescent="0.25">
      <c r="A31" s="15">
        <f t="shared" si="2"/>
        <v>45990</v>
      </c>
      <c r="B31" s="5">
        <v>125642.75</v>
      </c>
      <c r="C31" s="5"/>
      <c r="D31" s="5">
        <v>60667</v>
      </c>
      <c r="E31" s="5"/>
      <c r="F31" s="5"/>
      <c r="G31" s="5"/>
      <c r="H31" s="5"/>
      <c r="I31" s="5"/>
      <c r="J31" s="5">
        <v>9507</v>
      </c>
      <c r="K31" s="5"/>
      <c r="L31" s="5"/>
      <c r="M31" s="5"/>
      <c r="N31" s="5">
        <v>14530</v>
      </c>
      <c r="O31" s="5"/>
      <c r="P31" s="5"/>
      <c r="Q31" s="5"/>
      <c r="R31" s="5"/>
      <c r="S31" s="5"/>
      <c r="T31" s="5">
        <v>59043.5</v>
      </c>
      <c r="U31" s="5">
        <v>9759.5</v>
      </c>
      <c r="V31" s="5"/>
      <c r="W31" s="5"/>
      <c r="X31" s="5"/>
      <c r="Y31" s="5">
        <v>16373</v>
      </c>
      <c r="Z31" s="5">
        <v>0</v>
      </c>
      <c r="AA31" s="5">
        <v>0</v>
      </c>
      <c r="AB31" s="5">
        <f t="shared" ref="AB31" si="31">SUM(B31:AA31)</f>
        <v>295522.75</v>
      </c>
      <c r="AC31" s="5">
        <f t="shared" ref="AC31" si="32">ROUND(AB31*0.35,2)</f>
        <v>103432.96000000001</v>
      </c>
    </row>
    <row r="32" spans="1:29" ht="15" customHeight="1" x14ac:dyDescent="0.25">
      <c r="A32" s="15">
        <f t="shared" si="2"/>
        <v>45997</v>
      </c>
      <c r="B32" s="5">
        <v>63211.5</v>
      </c>
      <c r="C32" s="5"/>
      <c r="D32" s="5">
        <v>81345</v>
      </c>
      <c r="E32" s="5"/>
      <c r="F32" s="5"/>
      <c r="G32" s="5"/>
      <c r="H32" s="5"/>
      <c r="I32" s="5"/>
      <c r="J32" s="5">
        <v>-1321</v>
      </c>
      <c r="K32" s="5"/>
      <c r="L32" s="5"/>
      <c r="M32" s="5"/>
      <c r="N32" s="5">
        <v>12867</v>
      </c>
      <c r="O32" s="5"/>
      <c r="P32" s="5"/>
      <c r="Q32" s="5"/>
      <c r="R32" s="5"/>
      <c r="S32" s="5"/>
      <c r="T32" s="5">
        <v>15753</v>
      </c>
      <c r="U32" s="5">
        <v>-861</v>
      </c>
      <c r="V32" s="5"/>
      <c r="W32" s="5"/>
      <c r="X32" s="5"/>
      <c r="Y32" s="5">
        <v>18633</v>
      </c>
      <c r="Z32" s="5">
        <v>0</v>
      </c>
      <c r="AA32" s="5">
        <v>0</v>
      </c>
      <c r="AB32" s="5">
        <f t="shared" ref="AB32" si="33">SUM(B32:AA32)</f>
        <v>189627.5</v>
      </c>
      <c r="AC32" s="5">
        <f t="shared" ref="AC32" si="34">ROUND(AB32*0.35,2)</f>
        <v>66369.63</v>
      </c>
    </row>
    <row r="33" spans="1:29" ht="15" customHeight="1" x14ac:dyDescent="0.25">
      <c r="A33" s="15">
        <f t="shared" si="2"/>
        <v>46004</v>
      </c>
      <c r="B33" s="5">
        <v>-25150</v>
      </c>
      <c r="C33" s="5"/>
      <c r="D33" s="5">
        <v>32618</v>
      </c>
      <c r="E33" s="5"/>
      <c r="F33" s="5"/>
      <c r="G33" s="5"/>
      <c r="H33" s="5"/>
      <c r="I33" s="5"/>
      <c r="J33" s="5">
        <v>3931</v>
      </c>
      <c r="K33" s="5"/>
      <c r="L33" s="5"/>
      <c r="M33" s="5"/>
      <c r="N33" s="5">
        <v>37570</v>
      </c>
      <c r="O33" s="5"/>
      <c r="P33" s="5"/>
      <c r="Q33" s="5"/>
      <c r="R33" s="5"/>
      <c r="S33" s="5"/>
      <c r="T33" s="5">
        <v>39149</v>
      </c>
      <c r="U33" s="5">
        <v>-5353.75</v>
      </c>
      <c r="V33" s="5"/>
      <c r="W33" s="5"/>
      <c r="X33" s="5"/>
      <c r="Y33" s="5">
        <v>5832</v>
      </c>
      <c r="Z33" s="5">
        <v>0</v>
      </c>
      <c r="AA33" s="5">
        <v>0</v>
      </c>
      <c r="AB33" s="5">
        <f t="shared" ref="AB33" si="35">SUM(B33:AA33)</f>
        <v>88596.25</v>
      </c>
      <c r="AC33" s="5">
        <f t="shared" ref="AC33" si="36">ROUND(AB33*0.35,2)</f>
        <v>31008.69</v>
      </c>
    </row>
    <row r="34" spans="1:29" ht="15" customHeight="1" x14ac:dyDescent="0.25">
      <c r="A34" s="15">
        <f t="shared" si="2"/>
        <v>46011</v>
      </c>
      <c r="B34" s="5">
        <v>111995.75</v>
      </c>
      <c r="C34" s="5"/>
      <c r="D34" s="5">
        <v>25034</v>
      </c>
      <c r="E34" s="5"/>
      <c r="F34" s="5"/>
      <c r="G34" s="5"/>
      <c r="H34" s="5"/>
      <c r="I34" s="5"/>
      <c r="J34" s="5">
        <v>1380</v>
      </c>
      <c r="K34" s="5"/>
      <c r="L34" s="5"/>
      <c r="M34" s="5"/>
      <c r="N34" s="5">
        <v>11758</v>
      </c>
      <c r="O34" s="5"/>
      <c r="P34" s="5"/>
      <c r="Q34" s="5"/>
      <c r="R34" s="5"/>
      <c r="S34" s="5"/>
      <c r="T34" s="5">
        <v>30321</v>
      </c>
      <c r="U34" s="5">
        <v>8714</v>
      </c>
      <c r="V34" s="5"/>
      <c r="W34" s="5"/>
      <c r="X34" s="5"/>
      <c r="Y34" s="5">
        <v>-6520</v>
      </c>
      <c r="Z34" s="5">
        <v>0</v>
      </c>
      <c r="AA34" s="5">
        <v>0</v>
      </c>
      <c r="AB34" s="5">
        <f t="shared" ref="AB34" si="37">SUM(B34:AA34)</f>
        <v>182682.75</v>
      </c>
      <c r="AC34" s="5">
        <f t="shared" ref="AC34" si="38">ROUND(AB34*0.35,2)</f>
        <v>63938.96</v>
      </c>
    </row>
    <row r="35" spans="1:29" ht="15" customHeight="1" x14ac:dyDescent="0.25">
      <c r="A35" s="15">
        <f t="shared" si="2"/>
        <v>46018</v>
      </c>
      <c r="B35" s="5">
        <v>69624.75</v>
      </c>
      <c r="C35" s="5"/>
      <c r="D35" s="5">
        <v>20128</v>
      </c>
      <c r="E35" s="5"/>
      <c r="F35" s="5"/>
      <c r="G35" s="5"/>
      <c r="H35" s="5"/>
      <c r="I35" s="5"/>
      <c r="J35" s="5">
        <v>4194</v>
      </c>
      <c r="K35" s="5"/>
      <c r="L35" s="5"/>
      <c r="M35" s="5"/>
      <c r="N35" s="5">
        <v>21766</v>
      </c>
      <c r="O35" s="5"/>
      <c r="P35" s="5"/>
      <c r="Q35" s="5"/>
      <c r="R35" s="5"/>
      <c r="S35" s="5"/>
      <c r="T35" s="5">
        <v>-23834.25</v>
      </c>
      <c r="U35" s="5">
        <v>5088</v>
      </c>
      <c r="V35" s="5"/>
      <c r="W35" s="5"/>
      <c r="X35" s="5"/>
      <c r="Y35" s="5">
        <v>7184</v>
      </c>
      <c r="Z35" s="5">
        <v>0</v>
      </c>
      <c r="AA35" s="5">
        <v>0</v>
      </c>
      <c r="AB35" s="5">
        <f t="shared" ref="AB35" si="39">SUM(B35:AA35)</f>
        <v>104150.5</v>
      </c>
      <c r="AC35" s="5">
        <f t="shared" ref="AC35" si="40">ROUND(AB35*0.35,2)</f>
        <v>36452.68</v>
      </c>
    </row>
    <row r="36" spans="1:29" ht="15" customHeight="1" x14ac:dyDescent="0.25">
      <c r="A36" s="15">
        <f t="shared" si="2"/>
        <v>46025</v>
      </c>
      <c r="B36" s="5">
        <v>84780.5</v>
      </c>
      <c r="C36" s="5"/>
      <c r="D36" s="5">
        <v>58896</v>
      </c>
      <c r="E36" s="5"/>
      <c r="F36" s="5"/>
      <c r="G36" s="5"/>
      <c r="H36" s="5"/>
      <c r="I36" s="5"/>
      <c r="J36" s="5">
        <v>8474</v>
      </c>
      <c r="K36" s="5"/>
      <c r="L36" s="5"/>
      <c r="M36" s="5"/>
      <c r="N36" s="5">
        <v>42110</v>
      </c>
      <c r="O36" s="5"/>
      <c r="P36" s="5"/>
      <c r="Q36" s="5"/>
      <c r="R36" s="5"/>
      <c r="S36" s="5"/>
      <c r="T36" s="5">
        <v>37226.25</v>
      </c>
      <c r="U36" s="5">
        <v>-8240.75</v>
      </c>
      <c r="V36" s="5"/>
      <c r="W36" s="5"/>
      <c r="X36" s="5"/>
      <c r="Y36" s="5">
        <v>13060</v>
      </c>
      <c r="Z36" s="5">
        <v>0</v>
      </c>
      <c r="AA36" s="5">
        <v>0</v>
      </c>
      <c r="AB36" s="5">
        <f t="shared" ref="AB36" si="41">SUM(B36:AA36)</f>
        <v>236306</v>
      </c>
      <c r="AC36" s="5">
        <f t="shared" ref="AC36" si="42">ROUND(AB36*0.35,2)</f>
        <v>82707.100000000006</v>
      </c>
    </row>
    <row r="37" spans="1:29" ht="15" customHeight="1" x14ac:dyDescent="0.25">
      <c r="A37" s="15">
        <f t="shared" si="2"/>
        <v>46032</v>
      </c>
      <c r="B37" s="5">
        <v>93191</v>
      </c>
      <c r="C37" s="5"/>
      <c r="D37" s="5">
        <v>52292</v>
      </c>
      <c r="E37" s="5"/>
      <c r="F37" s="5"/>
      <c r="G37" s="5"/>
      <c r="H37" s="5"/>
      <c r="I37" s="5"/>
      <c r="J37" s="5">
        <v>7310</v>
      </c>
      <c r="K37" s="5"/>
      <c r="L37" s="5"/>
      <c r="M37" s="5"/>
      <c r="N37" s="5">
        <v>4179</v>
      </c>
      <c r="O37" s="5"/>
      <c r="P37" s="5"/>
      <c r="Q37" s="5"/>
      <c r="R37" s="5"/>
      <c r="S37" s="5"/>
      <c r="T37" s="5">
        <v>43785</v>
      </c>
      <c r="U37" s="5">
        <v>22862.25</v>
      </c>
      <c r="V37" s="5"/>
      <c r="W37" s="5"/>
      <c r="X37" s="5"/>
      <c r="Y37" s="5">
        <v>16971</v>
      </c>
      <c r="Z37" s="5">
        <v>0</v>
      </c>
      <c r="AA37" s="5">
        <v>0</v>
      </c>
      <c r="AB37" s="5">
        <f t="shared" ref="AB37" si="43">SUM(B37:AA37)</f>
        <v>240590.25</v>
      </c>
      <c r="AC37" s="5">
        <f t="shared" ref="AC37" si="44">ROUND(AB37*0.35,2)</f>
        <v>84206.59</v>
      </c>
    </row>
    <row r="38" spans="1:29" ht="15" customHeight="1" x14ac:dyDescent="0.25">
      <c r="A38" s="15">
        <f t="shared" si="2"/>
        <v>46039</v>
      </c>
      <c r="B38" s="5">
        <v>39141.25</v>
      </c>
      <c r="C38" s="5"/>
      <c r="D38" s="5">
        <v>19965</v>
      </c>
      <c r="E38" s="5"/>
      <c r="F38" s="5"/>
      <c r="G38" s="5"/>
      <c r="H38" s="5"/>
      <c r="I38" s="5"/>
      <c r="J38" s="5">
        <v>3767</v>
      </c>
      <c r="K38" s="5"/>
      <c r="L38" s="5"/>
      <c r="M38" s="5"/>
      <c r="N38" s="5">
        <v>34354</v>
      </c>
      <c r="O38" s="5"/>
      <c r="P38" s="5"/>
      <c r="Q38" s="5"/>
      <c r="R38" s="5"/>
      <c r="S38" s="5"/>
      <c r="T38" s="5">
        <v>19258.75</v>
      </c>
      <c r="U38" s="5">
        <v>182.75</v>
      </c>
      <c r="V38" s="5"/>
      <c r="W38" s="5"/>
      <c r="X38" s="5"/>
      <c r="Y38" s="5">
        <v>10468</v>
      </c>
      <c r="Z38" s="5">
        <v>0</v>
      </c>
      <c r="AA38" s="5">
        <v>0</v>
      </c>
      <c r="AB38" s="5">
        <f t="shared" ref="AB38" si="45">SUM(B38:AA38)</f>
        <v>127136.75</v>
      </c>
      <c r="AC38" s="5">
        <f t="shared" ref="AC38" si="46">ROUND(AB38*0.35,2)</f>
        <v>44497.86</v>
      </c>
    </row>
    <row r="39" spans="1:29" ht="15" customHeight="1" x14ac:dyDescent="0.25">
      <c r="A39" s="15">
        <f t="shared" si="2"/>
        <v>46046</v>
      </c>
      <c r="B39" s="5">
        <v>85743.25</v>
      </c>
      <c r="C39" s="5"/>
      <c r="D39" s="5">
        <v>78573</v>
      </c>
      <c r="E39" s="5"/>
      <c r="F39" s="5"/>
      <c r="G39" s="5"/>
      <c r="H39" s="5"/>
      <c r="I39" s="5"/>
      <c r="J39" s="5">
        <v>5976</v>
      </c>
      <c r="K39" s="5"/>
      <c r="L39" s="5"/>
      <c r="M39" s="5"/>
      <c r="N39" s="5">
        <v>23158</v>
      </c>
      <c r="O39" s="5"/>
      <c r="P39" s="5"/>
      <c r="Q39" s="5"/>
      <c r="R39" s="5"/>
      <c r="S39" s="5"/>
      <c r="T39" s="5">
        <v>19419.75</v>
      </c>
      <c r="U39" s="5">
        <v>14518.5</v>
      </c>
      <c r="V39" s="5"/>
      <c r="W39" s="5"/>
      <c r="X39" s="5"/>
      <c r="Y39" s="5">
        <v>14918</v>
      </c>
      <c r="Z39" s="5">
        <v>0</v>
      </c>
      <c r="AA39" s="5">
        <v>0</v>
      </c>
      <c r="AB39" s="5">
        <f t="shared" ref="AB39" si="47">SUM(B39:AA39)</f>
        <v>242306.5</v>
      </c>
      <c r="AC39" s="5">
        <f t="shared" ref="AC39" si="48">ROUND(AB39*0.35,2)</f>
        <v>84807.28</v>
      </c>
    </row>
    <row r="40" spans="1:29" ht="15" customHeight="1" x14ac:dyDescent="0.25">
      <c r="A40" s="15">
        <f t="shared" si="2"/>
        <v>46053</v>
      </c>
      <c r="B40" s="5">
        <v>15666.25</v>
      </c>
      <c r="C40" s="5"/>
      <c r="D40" s="5">
        <v>18934</v>
      </c>
      <c r="E40" s="5"/>
      <c r="F40" s="5"/>
      <c r="G40" s="5"/>
      <c r="H40" s="5"/>
      <c r="I40" s="5"/>
      <c r="J40" s="5">
        <v>6149</v>
      </c>
      <c r="K40" s="5"/>
      <c r="L40" s="5"/>
      <c r="M40" s="5"/>
      <c r="N40" s="5">
        <v>16465</v>
      </c>
      <c r="O40" s="5"/>
      <c r="P40" s="5"/>
      <c r="Q40" s="5"/>
      <c r="R40" s="5"/>
      <c r="S40" s="5"/>
      <c r="T40" s="5">
        <v>21007.25</v>
      </c>
      <c r="U40" s="5">
        <v>5981.25</v>
      </c>
      <c r="V40" s="5"/>
      <c r="W40" s="5"/>
      <c r="X40" s="5"/>
      <c r="Y40" s="5">
        <v>17757</v>
      </c>
      <c r="Z40" s="5">
        <v>0</v>
      </c>
      <c r="AA40" s="5">
        <v>0</v>
      </c>
      <c r="AB40" s="5">
        <f t="shared" ref="AB40" si="49">SUM(B40:AA40)</f>
        <v>101959.75</v>
      </c>
      <c r="AC40" s="5">
        <f t="shared" ref="AC40" si="50">ROUND(AB40*0.35,2)</f>
        <v>35685.910000000003</v>
      </c>
    </row>
    <row r="41" spans="1:29" ht="15" customHeight="1" x14ac:dyDescent="0.25">
      <c r="A41" s="15">
        <f t="shared" si="2"/>
        <v>46060</v>
      </c>
      <c r="B41" s="5">
        <v>116154.25</v>
      </c>
      <c r="C41" s="5"/>
      <c r="D41" s="5">
        <v>7900</v>
      </c>
      <c r="E41" s="5"/>
      <c r="F41" s="5"/>
      <c r="G41" s="5"/>
      <c r="H41" s="5"/>
      <c r="I41" s="5"/>
      <c r="J41" s="5">
        <v>6895</v>
      </c>
      <c r="K41" s="5"/>
      <c r="L41" s="5"/>
      <c r="M41" s="5"/>
      <c r="N41" s="5">
        <v>5648</v>
      </c>
      <c r="O41" s="5"/>
      <c r="P41" s="5"/>
      <c r="Q41" s="5"/>
      <c r="R41" s="5"/>
      <c r="S41" s="5"/>
      <c r="T41" s="5">
        <v>49202.5</v>
      </c>
      <c r="U41" s="5">
        <v>8349.25</v>
      </c>
      <c r="V41" s="5"/>
      <c r="W41" s="5"/>
      <c r="X41" s="5"/>
      <c r="Y41" s="5">
        <v>8934</v>
      </c>
      <c r="Z41" s="5">
        <v>0</v>
      </c>
      <c r="AA41" s="5">
        <v>0</v>
      </c>
      <c r="AB41" s="5">
        <f t="shared" ref="AB41" si="51">SUM(B41:AA41)</f>
        <v>203083</v>
      </c>
      <c r="AC41" s="5">
        <f t="shared" ref="AC41" si="52">ROUND(AB41*0.35,2)</f>
        <v>71079.05</v>
      </c>
    </row>
    <row r="42" spans="1:29" ht="15" customHeight="1" x14ac:dyDescent="0.25">
      <c r="A42" s="15">
        <f t="shared" si="2"/>
        <v>46067</v>
      </c>
      <c r="B42" s="5">
        <v>49791.5</v>
      </c>
      <c r="C42" s="5"/>
      <c r="D42" s="5">
        <v>29530</v>
      </c>
      <c r="E42" s="5"/>
      <c r="F42" s="5"/>
      <c r="G42" s="5"/>
      <c r="H42" s="5"/>
      <c r="I42" s="5"/>
      <c r="J42" s="5">
        <v>2401</v>
      </c>
      <c r="K42" s="5"/>
      <c r="L42" s="5"/>
      <c r="M42" s="5"/>
      <c r="N42" s="5">
        <v>8282</v>
      </c>
      <c r="O42" s="5"/>
      <c r="P42" s="5"/>
      <c r="Q42" s="5"/>
      <c r="R42" s="5"/>
      <c r="S42" s="5"/>
      <c r="T42" s="5">
        <v>37960.25</v>
      </c>
      <c r="U42" s="5">
        <v>11789.25</v>
      </c>
      <c r="V42" s="5"/>
      <c r="W42" s="5"/>
      <c r="X42" s="5"/>
      <c r="Y42" s="5">
        <v>12711</v>
      </c>
      <c r="Z42" s="5">
        <v>0</v>
      </c>
      <c r="AA42" s="5">
        <v>0</v>
      </c>
      <c r="AB42" s="5">
        <f t="shared" ref="AB42" si="53">SUM(B42:AA42)</f>
        <v>152465</v>
      </c>
      <c r="AC42" s="5">
        <f t="shared" ref="AC42" si="54">ROUND(AB42*0.35,2)</f>
        <v>53362.75</v>
      </c>
    </row>
    <row r="43" spans="1:29" ht="15" customHeight="1" x14ac:dyDescent="0.25">
      <c r="A43" s="15">
        <f t="shared" si="2"/>
        <v>46074</v>
      </c>
      <c r="B43" s="5">
        <v>83338.75</v>
      </c>
      <c r="C43" s="5"/>
      <c r="D43" s="5">
        <v>69110.25</v>
      </c>
      <c r="E43" s="5"/>
      <c r="F43" s="5"/>
      <c r="G43" s="5"/>
      <c r="H43" s="5"/>
      <c r="I43" s="5"/>
      <c r="J43" s="5">
        <v>7804</v>
      </c>
      <c r="K43" s="5"/>
      <c r="L43" s="5"/>
      <c r="M43" s="5"/>
      <c r="N43" s="5">
        <v>29010</v>
      </c>
      <c r="O43" s="5"/>
      <c r="P43" s="5"/>
      <c r="Q43" s="5"/>
      <c r="R43" s="5"/>
      <c r="S43" s="5"/>
      <c r="T43" s="5">
        <v>18129.75</v>
      </c>
      <c r="U43" s="5">
        <v>11085.5</v>
      </c>
      <c r="V43" s="5"/>
      <c r="W43" s="5"/>
      <c r="X43" s="5"/>
      <c r="Y43" s="5">
        <v>7942</v>
      </c>
      <c r="Z43" s="5">
        <v>0</v>
      </c>
      <c r="AA43" s="5">
        <v>0</v>
      </c>
      <c r="AB43" s="5">
        <f t="shared" ref="AB43" si="55">SUM(B43:AA43)</f>
        <v>226420.25</v>
      </c>
      <c r="AC43" s="5">
        <f t="shared" ref="AC43" si="56">ROUND(AB43*0.35,2)</f>
        <v>79247.09</v>
      </c>
    </row>
    <row r="44" spans="1:29" ht="14.25" customHeight="1" x14ac:dyDescent="0.25">
      <c r="A44" s="11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</row>
    <row r="45" spans="1:29" ht="15" customHeight="1" thickBot="1" x14ac:dyDescent="0.3">
      <c r="B45" s="6">
        <f>SUM(B10:B44)</f>
        <v>2748822.25</v>
      </c>
      <c r="C45" s="6">
        <f t="shared" ref="C45:AC45" si="57">SUM(C10:C44)</f>
        <v>0</v>
      </c>
      <c r="D45" s="6">
        <f t="shared" si="57"/>
        <v>1383770.25</v>
      </c>
      <c r="E45" s="6">
        <f t="shared" si="57"/>
        <v>0</v>
      </c>
      <c r="F45" s="6">
        <f t="shared" si="57"/>
        <v>0</v>
      </c>
      <c r="G45" s="6">
        <f t="shared" si="57"/>
        <v>0</v>
      </c>
      <c r="H45" s="6">
        <f t="shared" si="57"/>
        <v>0</v>
      </c>
      <c r="I45" s="6">
        <f t="shared" si="57"/>
        <v>0</v>
      </c>
      <c r="J45" s="6">
        <f t="shared" si="57"/>
        <v>152180</v>
      </c>
      <c r="K45" s="6">
        <f t="shared" si="57"/>
        <v>0</v>
      </c>
      <c r="L45" s="6">
        <f t="shared" si="57"/>
        <v>0</v>
      </c>
      <c r="M45" s="6">
        <f t="shared" si="57"/>
        <v>0</v>
      </c>
      <c r="N45" s="6">
        <f t="shared" si="57"/>
        <v>756111</v>
      </c>
      <c r="O45" s="6">
        <f t="shared" si="57"/>
        <v>0</v>
      </c>
      <c r="P45" s="6">
        <f t="shared" si="57"/>
        <v>0</v>
      </c>
      <c r="Q45" s="6">
        <f t="shared" si="57"/>
        <v>0</v>
      </c>
      <c r="R45" s="6">
        <f t="shared" si="57"/>
        <v>0</v>
      </c>
      <c r="S45" s="6">
        <f t="shared" si="57"/>
        <v>0</v>
      </c>
      <c r="T45" s="6">
        <f t="shared" si="57"/>
        <v>1018705.5</v>
      </c>
      <c r="U45" s="6">
        <f t="shared" si="57"/>
        <v>266385</v>
      </c>
      <c r="V45" s="6">
        <f t="shared" si="57"/>
        <v>0</v>
      </c>
      <c r="W45" s="6">
        <f t="shared" si="57"/>
        <v>0</v>
      </c>
      <c r="X45" s="6">
        <f t="shared" si="57"/>
        <v>0</v>
      </c>
      <c r="Y45" s="6">
        <f t="shared" si="57"/>
        <v>362185</v>
      </c>
      <c r="Z45" s="6">
        <f t="shared" si="57"/>
        <v>0</v>
      </c>
      <c r="AA45" s="6">
        <f t="shared" si="57"/>
        <v>0</v>
      </c>
      <c r="AB45" s="6">
        <f t="shared" si="57"/>
        <v>6688159</v>
      </c>
      <c r="AC45" s="6">
        <f t="shared" si="57"/>
        <v>2340855.6599999997</v>
      </c>
    </row>
    <row r="46" spans="1:29" ht="15" customHeight="1" thickTop="1" x14ac:dyDescent="0.25"/>
    <row r="47" spans="1:29" ht="15" customHeight="1" x14ac:dyDescent="0.25">
      <c r="A47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  <ignoredErrors>
    <ignoredError sqref="AB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47"/>
  <sheetViews>
    <sheetView workbookViewId="0">
      <pane ySplit="7" topLeftCell="A19" activePane="bottomLeft" state="frozen"/>
      <selection activeCell="P43" sqref="P43"/>
      <selection pane="bottomLeft" activeCell="A45" sqref="A45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6" width="12.7109375" style="2" customWidth="1"/>
    <col min="7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3.7109375" style="2" customWidth="1"/>
    <col min="12" max="15" width="13.7109375" style="2" hidden="1" customWidth="1"/>
    <col min="16" max="16" width="14.28515625" style="2" hidden="1" customWidth="1"/>
    <col min="17" max="18" width="13.7109375" style="2" customWidth="1"/>
    <col min="19" max="19" width="13.7109375" style="2" hidden="1" customWidth="1"/>
    <col min="20" max="20" width="13.7109375" style="2" customWidth="1"/>
    <col min="21" max="21" width="14.28515625" style="2" hidden="1" customWidth="1"/>
    <col min="22" max="22" width="14.28515625" style="2" customWidth="1"/>
    <col min="23" max="23" width="14.28515625" style="2" hidden="1" customWidth="1"/>
    <col min="24" max="24" width="13.7109375" style="2" customWidth="1"/>
    <col min="25" max="27" width="13.7109375" style="2" hidden="1" customWidth="1"/>
    <col min="28" max="28" width="16.42578125" style="2" customWidth="1"/>
    <col min="29" max="29" width="14.5703125" style="2" customWidth="1"/>
    <col min="30" max="16384" width="10.7109375" style="2"/>
  </cols>
  <sheetData>
    <row r="1" spans="1:29" ht="15" customHeight="1" x14ac:dyDescent="0.25">
      <c r="A1" s="22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F4" s="4">
        <v>1</v>
      </c>
      <c r="I4" s="4">
        <v>1</v>
      </c>
      <c r="K4" s="4">
        <v>1</v>
      </c>
      <c r="N4" s="4">
        <v>1</v>
      </c>
      <c r="Q4" s="4">
        <v>9</v>
      </c>
      <c r="R4" s="4">
        <v>0</v>
      </c>
      <c r="T4" s="4">
        <v>2</v>
      </c>
      <c r="V4" s="4">
        <v>1</v>
      </c>
      <c r="X4" s="4">
        <v>1</v>
      </c>
      <c r="AB4" s="4">
        <f>SUM(B4+D4+E4+F4+I4+K4+Q4+T4+V4+X4)</f>
        <v>32</v>
      </c>
    </row>
    <row r="6" spans="1:29" ht="15" customHeight="1" x14ac:dyDescent="0.25">
      <c r="A6" s="14" t="s">
        <v>33</v>
      </c>
      <c r="B6" s="5">
        <v>2195131</v>
      </c>
      <c r="C6" s="5">
        <v>0</v>
      </c>
      <c r="D6" s="5">
        <v>1049908</v>
      </c>
      <c r="E6" s="5">
        <v>493418.5</v>
      </c>
      <c r="F6" s="5">
        <v>68193.5</v>
      </c>
      <c r="G6" s="5">
        <v>0</v>
      </c>
      <c r="H6" s="5">
        <v>0</v>
      </c>
      <c r="I6" s="5">
        <v>33444</v>
      </c>
      <c r="J6" s="5">
        <v>0</v>
      </c>
      <c r="K6" s="5">
        <v>618481.46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448282</v>
      </c>
      <c r="R6" s="5">
        <v>28485</v>
      </c>
      <c r="S6" s="5">
        <v>0</v>
      </c>
      <c r="T6" s="5">
        <v>662260.5</v>
      </c>
      <c r="U6" s="5">
        <v>0</v>
      </c>
      <c r="V6" s="5">
        <v>848365.21</v>
      </c>
      <c r="W6" s="5">
        <v>0</v>
      </c>
      <c r="X6" s="5">
        <v>213344.69</v>
      </c>
      <c r="Y6" s="5">
        <v>0</v>
      </c>
      <c r="Z6" s="5">
        <v>0</v>
      </c>
      <c r="AA6" s="5">
        <v>0</v>
      </c>
      <c r="AB6" s="5">
        <v>6659313.8600000003</v>
      </c>
      <c r="AC6" s="5">
        <v>2330759.85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13422.5</v>
      </c>
      <c r="C10" s="5">
        <v>0</v>
      </c>
      <c r="D10" s="5">
        <v>30103</v>
      </c>
      <c r="E10" s="5">
        <v>3470</v>
      </c>
      <c r="F10" s="5">
        <v>2815</v>
      </c>
      <c r="G10" s="5">
        <v>0</v>
      </c>
      <c r="H10" s="5">
        <v>0</v>
      </c>
      <c r="I10" s="5">
        <v>7026</v>
      </c>
      <c r="J10" s="5">
        <v>0</v>
      </c>
      <c r="K10" s="5">
        <v>12571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11190</v>
      </c>
      <c r="R10" s="5">
        <v>0</v>
      </c>
      <c r="S10" s="5">
        <v>0</v>
      </c>
      <c r="T10" s="5">
        <v>9220</v>
      </c>
      <c r="U10" s="5">
        <v>0</v>
      </c>
      <c r="V10" s="5">
        <v>19493.96</v>
      </c>
      <c r="W10" s="5">
        <v>0</v>
      </c>
      <c r="X10" s="5">
        <v>2356</v>
      </c>
      <c r="Y10" s="5">
        <v>0</v>
      </c>
      <c r="Z10" s="5">
        <v>0</v>
      </c>
      <c r="AA10" s="5">
        <v>0</v>
      </c>
      <c r="AB10" s="5">
        <f t="shared" ref="AB10:AB15" si="0">SUM(B10:AA10)</f>
        <v>111667.45999999999</v>
      </c>
      <c r="AC10" s="5">
        <f t="shared" ref="AC10:AC15" si="1">ROUND(AB10*0.35,2)</f>
        <v>39083.61</v>
      </c>
    </row>
    <row r="11" spans="1:29" ht="15" customHeight="1" x14ac:dyDescent="0.25">
      <c r="A11" s="15">
        <f>Mountaineer!A11</f>
        <v>45850</v>
      </c>
      <c r="B11" s="5">
        <v>55037.5</v>
      </c>
      <c r="C11" s="5"/>
      <c r="D11" s="5">
        <v>20969</v>
      </c>
      <c r="E11" s="5">
        <v>-477</v>
      </c>
      <c r="F11" s="5">
        <v>6766</v>
      </c>
      <c r="G11" s="5"/>
      <c r="H11" s="5"/>
      <c r="I11" s="5">
        <v>1034.5</v>
      </c>
      <c r="J11" s="5"/>
      <c r="K11" s="5">
        <v>28005</v>
      </c>
      <c r="L11" s="5"/>
      <c r="M11" s="5"/>
      <c r="N11" s="5"/>
      <c r="O11" s="5"/>
      <c r="P11" s="5"/>
      <c r="Q11" s="5">
        <v>11231</v>
      </c>
      <c r="R11" s="5">
        <v>495</v>
      </c>
      <c r="S11" s="5"/>
      <c r="T11" s="5">
        <v>10729</v>
      </c>
      <c r="U11" s="5"/>
      <c r="V11" s="5">
        <v>19369.28</v>
      </c>
      <c r="W11" s="5"/>
      <c r="X11" s="5">
        <v>6787</v>
      </c>
      <c r="Y11" s="5">
        <v>0</v>
      </c>
      <c r="Z11" s="5">
        <v>0</v>
      </c>
      <c r="AA11" s="5">
        <v>0</v>
      </c>
      <c r="AB11" s="5">
        <f t="shared" si="0"/>
        <v>159946.28</v>
      </c>
      <c r="AC11" s="5">
        <f t="shared" si="1"/>
        <v>55981.2</v>
      </c>
    </row>
    <row r="12" spans="1:29" ht="15" customHeight="1" x14ac:dyDescent="0.25">
      <c r="A12" s="15">
        <f t="shared" ref="A12:A43" si="2">A11+7</f>
        <v>45857</v>
      </c>
      <c r="B12" s="5">
        <v>72358</v>
      </c>
      <c r="C12" s="5"/>
      <c r="D12" s="5">
        <v>3826</v>
      </c>
      <c r="E12" s="5">
        <v>28549</v>
      </c>
      <c r="F12" s="5">
        <v>12940</v>
      </c>
      <c r="G12" s="5"/>
      <c r="H12" s="5"/>
      <c r="I12" s="5">
        <v>3715</v>
      </c>
      <c r="J12" s="5"/>
      <c r="K12" s="5">
        <v>35566</v>
      </c>
      <c r="L12" s="5"/>
      <c r="M12" s="5"/>
      <c r="N12" s="5"/>
      <c r="O12" s="5"/>
      <c r="P12" s="5"/>
      <c r="Q12" s="5">
        <v>8553</v>
      </c>
      <c r="R12" s="5">
        <v>770</v>
      </c>
      <c r="S12" s="5"/>
      <c r="T12" s="5">
        <v>16635</v>
      </c>
      <c r="U12" s="5"/>
      <c r="V12" s="5">
        <v>25612.58</v>
      </c>
      <c r="W12" s="5"/>
      <c r="X12" s="5">
        <v>3110</v>
      </c>
      <c r="Y12" s="5">
        <v>0</v>
      </c>
      <c r="Z12" s="5">
        <v>0</v>
      </c>
      <c r="AA12" s="5">
        <v>0</v>
      </c>
      <c r="AB12" s="5">
        <f t="shared" si="0"/>
        <v>211634.58000000002</v>
      </c>
      <c r="AC12" s="5">
        <f t="shared" si="1"/>
        <v>74072.100000000006</v>
      </c>
    </row>
    <row r="13" spans="1:29" ht="15" customHeight="1" x14ac:dyDescent="0.25">
      <c r="A13" s="15">
        <f t="shared" si="2"/>
        <v>45864</v>
      </c>
      <c r="B13" s="5">
        <v>49715</v>
      </c>
      <c r="C13" s="5"/>
      <c r="D13" s="5">
        <v>23630</v>
      </c>
      <c r="E13" s="5">
        <v>4860</v>
      </c>
      <c r="F13" s="5">
        <v>9824</v>
      </c>
      <c r="G13" s="5"/>
      <c r="H13" s="5"/>
      <c r="I13" s="5">
        <v>1366</v>
      </c>
      <c r="J13" s="5"/>
      <c r="K13" s="5">
        <v>21599</v>
      </c>
      <c r="L13" s="5"/>
      <c r="M13" s="5"/>
      <c r="N13" s="5"/>
      <c r="O13" s="5"/>
      <c r="P13" s="5"/>
      <c r="Q13" s="5">
        <v>11053</v>
      </c>
      <c r="R13" s="5">
        <v>825</v>
      </c>
      <c r="S13" s="5"/>
      <c r="T13" s="5">
        <v>9141</v>
      </c>
      <c r="U13" s="5"/>
      <c r="V13" s="5">
        <v>-705.98</v>
      </c>
      <c r="W13" s="5"/>
      <c r="X13" s="5">
        <v>6843</v>
      </c>
      <c r="Y13" s="5">
        <v>0</v>
      </c>
      <c r="Z13" s="5">
        <v>0</v>
      </c>
      <c r="AA13" s="5">
        <v>0</v>
      </c>
      <c r="AB13" s="5">
        <f t="shared" si="0"/>
        <v>138150.01999999999</v>
      </c>
      <c r="AC13" s="5">
        <f t="shared" si="1"/>
        <v>48352.51</v>
      </c>
    </row>
    <row r="14" spans="1:29" ht="15" customHeight="1" x14ac:dyDescent="0.25">
      <c r="A14" s="15">
        <f t="shared" si="2"/>
        <v>45871</v>
      </c>
      <c r="B14" s="5">
        <v>-48884.5</v>
      </c>
      <c r="C14" s="5"/>
      <c r="D14" s="5">
        <v>23005</v>
      </c>
      <c r="E14" s="5">
        <v>1939</v>
      </c>
      <c r="F14" s="5">
        <v>10909</v>
      </c>
      <c r="G14" s="5"/>
      <c r="H14" s="5"/>
      <c r="I14" s="5">
        <v>10689</v>
      </c>
      <c r="J14" s="5"/>
      <c r="K14" s="5">
        <v>41607</v>
      </c>
      <c r="L14" s="5"/>
      <c r="M14" s="5"/>
      <c r="N14" s="5"/>
      <c r="O14" s="5"/>
      <c r="P14" s="5"/>
      <c r="Q14" s="5">
        <v>9783</v>
      </c>
      <c r="R14" s="5">
        <v>620</v>
      </c>
      <c r="S14" s="5"/>
      <c r="T14" s="5">
        <v>15374</v>
      </c>
      <c r="U14" s="5"/>
      <c r="V14" s="5">
        <v>427.64</v>
      </c>
      <c r="W14" s="5"/>
      <c r="X14" s="5">
        <v>3363</v>
      </c>
      <c r="Y14" s="5">
        <v>0</v>
      </c>
      <c r="Z14" s="5">
        <v>0</v>
      </c>
      <c r="AA14" s="5">
        <v>0</v>
      </c>
      <c r="AB14" s="5">
        <f t="shared" si="0"/>
        <v>68832.14</v>
      </c>
      <c r="AC14" s="5">
        <f t="shared" si="1"/>
        <v>24091.25</v>
      </c>
    </row>
    <row r="15" spans="1:29" ht="15" customHeight="1" x14ac:dyDescent="0.25">
      <c r="A15" s="15">
        <f t="shared" si="2"/>
        <v>45878</v>
      </c>
      <c r="B15" s="5">
        <v>64054.5</v>
      </c>
      <c r="C15" s="5"/>
      <c r="D15" s="5">
        <v>39972</v>
      </c>
      <c r="E15" s="5">
        <v>28082</v>
      </c>
      <c r="F15" s="5">
        <v>299</v>
      </c>
      <c r="G15" s="5"/>
      <c r="H15" s="5"/>
      <c r="I15" s="5">
        <v>2164</v>
      </c>
      <c r="J15" s="5"/>
      <c r="K15" s="5">
        <v>25057</v>
      </c>
      <c r="L15" s="5"/>
      <c r="M15" s="5"/>
      <c r="N15" s="5"/>
      <c r="O15" s="5"/>
      <c r="P15" s="5"/>
      <c r="Q15" s="5">
        <v>9352</v>
      </c>
      <c r="R15" s="5">
        <v>615</v>
      </c>
      <c r="S15" s="5"/>
      <c r="T15" s="5">
        <v>5627</v>
      </c>
      <c r="U15" s="5"/>
      <c r="V15" s="5">
        <v>11073.35</v>
      </c>
      <c r="W15" s="5"/>
      <c r="X15" s="5">
        <v>5847</v>
      </c>
      <c r="Y15" s="5">
        <v>0</v>
      </c>
      <c r="Z15" s="5">
        <v>0</v>
      </c>
      <c r="AA15" s="5">
        <v>0</v>
      </c>
      <c r="AB15" s="5">
        <f t="shared" si="0"/>
        <v>192142.85</v>
      </c>
      <c r="AC15" s="5">
        <f t="shared" si="1"/>
        <v>67250</v>
      </c>
    </row>
    <row r="16" spans="1:29" ht="15" customHeight="1" x14ac:dyDescent="0.25">
      <c r="A16" s="15">
        <f t="shared" si="2"/>
        <v>45885</v>
      </c>
      <c r="B16" s="5">
        <v>27427.5</v>
      </c>
      <c r="C16" s="5"/>
      <c r="D16" s="5">
        <v>49786</v>
      </c>
      <c r="E16" s="5">
        <v>14058</v>
      </c>
      <c r="F16" s="5">
        <v>15819</v>
      </c>
      <c r="G16" s="5"/>
      <c r="H16" s="5"/>
      <c r="I16" s="5">
        <v>3730</v>
      </c>
      <c r="J16" s="5"/>
      <c r="K16" s="5">
        <v>4930</v>
      </c>
      <c r="L16" s="5"/>
      <c r="M16" s="5"/>
      <c r="N16" s="5"/>
      <c r="O16" s="5"/>
      <c r="P16" s="5"/>
      <c r="Q16" s="5">
        <v>10092</v>
      </c>
      <c r="R16" s="5">
        <v>480</v>
      </c>
      <c r="S16" s="5"/>
      <c r="T16" s="5">
        <v>3583</v>
      </c>
      <c r="U16" s="5"/>
      <c r="V16" s="5">
        <v>14888.36</v>
      </c>
      <c r="W16" s="5"/>
      <c r="X16" s="5">
        <v>10372</v>
      </c>
      <c r="Y16" s="5">
        <v>0</v>
      </c>
      <c r="Z16" s="5">
        <v>0</v>
      </c>
      <c r="AA16" s="5">
        <v>0</v>
      </c>
      <c r="AB16" s="5">
        <f t="shared" ref="AB16" si="3">SUM(B16:AA16)</f>
        <v>155165.85999999999</v>
      </c>
      <c r="AC16" s="5">
        <f t="shared" ref="AC16" si="4">ROUND(AB16*0.35,2)</f>
        <v>54308.05</v>
      </c>
    </row>
    <row r="17" spans="1:29" ht="15" customHeight="1" x14ac:dyDescent="0.25">
      <c r="A17" s="15">
        <f t="shared" si="2"/>
        <v>45892</v>
      </c>
      <c r="B17" s="5">
        <v>48252</v>
      </c>
      <c r="C17" s="5"/>
      <c r="D17" s="5">
        <v>39380</v>
      </c>
      <c r="E17" s="5">
        <v>7960</v>
      </c>
      <c r="F17" s="5">
        <v>11981</v>
      </c>
      <c r="G17" s="5"/>
      <c r="H17" s="5"/>
      <c r="I17" s="5">
        <v>2288</v>
      </c>
      <c r="J17" s="5"/>
      <c r="K17" s="5">
        <v>12561</v>
      </c>
      <c r="L17" s="5"/>
      <c r="M17" s="5"/>
      <c r="N17" s="5"/>
      <c r="O17" s="5"/>
      <c r="P17" s="5"/>
      <c r="Q17" s="5">
        <v>9079</v>
      </c>
      <c r="R17" s="5">
        <v>560</v>
      </c>
      <c r="S17" s="5"/>
      <c r="T17" s="5">
        <v>18127</v>
      </c>
      <c r="U17" s="5"/>
      <c r="V17" s="5">
        <v>12046.43</v>
      </c>
      <c r="W17" s="5"/>
      <c r="X17" s="5">
        <v>-740</v>
      </c>
      <c r="Y17" s="5">
        <v>0</v>
      </c>
      <c r="Z17" s="5">
        <v>0</v>
      </c>
      <c r="AA17" s="5">
        <v>0</v>
      </c>
      <c r="AB17" s="5">
        <f t="shared" ref="AB17" si="5">SUM(B17:AA17)</f>
        <v>161494.43</v>
      </c>
      <c r="AC17" s="5">
        <f t="shared" ref="AC17" si="6">ROUND(AB17*0.35,2)</f>
        <v>56523.05</v>
      </c>
    </row>
    <row r="18" spans="1:29" ht="15" customHeight="1" x14ac:dyDescent="0.25">
      <c r="A18" s="15">
        <f t="shared" si="2"/>
        <v>45899</v>
      </c>
      <c r="B18" s="5">
        <v>21324.5</v>
      </c>
      <c r="C18" s="5"/>
      <c r="D18" s="5">
        <v>31440</v>
      </c>
      <c r="E18" s="5">
        <v>26690</v>
      </c>
      <c r="F18" s="5">
        <v>6002</v>
      </c>
      <c r="G18" s="5"/>
      <c r="H18" s="5"/>
      <c r="I18" s="5">
        <v>35</v>
      </c>
      <c r="J18" s="5"/>
      <c r="K18" s="5">
        <v>34577</v>
      </c>
      <c r="L18" s="5"/>
      <c r="M18" s="5"/>
      <c r="N18" s="5"/>
      <c r="O18" s="5"/>
      <c r="P18" s="5"/>
      <c r="Q18" s="5">
        <v>8179</v>
      </c>
      <c r="R18" s="5">
        <v>520</v>
      </c>
      <c r="S18" s="5"/>
      <c r="T18" s="5">
        <v>14696</v>
      </c>
      <c r="U18" s="5"/>
      <c r="V18" s="5">
        <v>26793.599999999999</v>
      </c>
      <c r="W18" s="5"/>
      <c r="X18" s="5">
        <v>0</v>
      </c>
      <c r="Y18" s="5">
        <v>0</v>
      </c>
      <c r="Z18" s="5">
        <v>0</v>
      </c>
      <c r="AA18" s="5">
        <v>0</v>
      </c>
      <c r="AB18" s="5">
        <f t="shared" ref="AB18" si="7">SUM(B18:AA18)</f>
        <v>170257.1</v>
      </c>
      <c r="AC18" s="5">
        <f t="shared" ref="AC18" si="8">ROUND(AB18*0.35,2)</f>
        <v>59589.99</v>
      </c>
    </row>
    <row r="19" spans="1:29" ht="15" customHeight="1" x14ac:dyDescent="0.25">
      <c r="A19" s="15">
        <f t="shared" si="2"/>
        <v>45906</v>
      </c>
      <c r="B19" s="5">
        <v>50155.5</v>
      </c>
      <c r="C19" s="5"/>
      <c r="D19" s="5">
        <v>-3496</v>
      </c>
      <c r="E19" s="5">
        <v>184</v>
      </c>
      <c r="F19" s="5">
        <v>10325</v>
      </c>
      <c r="G19" s="5"/>
      <c r="H19" s="5"/>
      <c r="I19" s="5">
        <v>1302</v>
      </c>
      <c r="J19" s="5"/>
      <c r="K19" s="5">
        <v>25028</v>
      </c>
      <c r="L19" s="5"/>
      <c r="M19" s="5"/>
      <c r="N19" s="5"/>
      <c r="O19" s="5"/>
      <c r="P19" s="5"/>
      <c r="Q19" s="5">
        <v>6971</v>
      </c>
      <c r="R19" s="5">
        <v>360</v>
      </c>
      <c r="S19" s="5"/>
      <c r="T19" s="5">
        <v>9194</v>
      </c>
      <c r="U19" s="5"/>
      <c r="V19" s="5">
        <v>31887.98</v>
      </c>
      <c r="W19" s="5"/>
      <c r="X19" s="5">
        <v>1641</v>
      </c>
      <c r="Y19" s="5">
        <v>0</v>
      </c>
      <c r="Z19" s="5">
        <v>0</v>
      </c>
      <c r="AA19" s="5">
        <v>0</v>
      </c>
      <c r="AB19" s="5">
        <f t="shared" ref="AB19" si="9">SUM(B19:AA19)</f>
        <v>133552.48000000001</v>
      </c>
      <c r="AC19" s="5">
        <f t="shared" ref="AC19" si="10">ROUND(AB19*0.35,2)</f>
        <v>46743.37</v>
      </c>
    </row>
    <row r="20" spans="1:29" ht="15" customHeight="1" x14ac:dyDescent="0.25">
      <c r="A20" s="15">
        <f t="shared" si="2"/>
        <v>45913</v>
      </c>
      <c r="B20" s="5">
        <v>-45705.5</v>
      </c>
      <c r="C20" s="5"/>
      <c r="D20" s="5">
        <v>53705</v>
      </c>
      <c r="E20" s="5">
        <v>-5546</v>
      </c>
      <c r="F20" s="5">
        <v>5554</v>
      </c>
      <c r="G20" s="5"/>
      <c r="H20" s="5"/>
      <c r="I20" s="5">
        <v>8940</v>
      </c>
      <c r="J20" s="5"/>
      <c r="K20" s="5">
        <v>-99463.8</v>
      </c>
      <c r="L20" s="5"/>
      <c r="M20" s="5"/>
      <c r="N20" s="5"/>
      <c r="O20" s="5"/>
      <c r="P20" s="5"/>
      <c r="Q20" s="5">
        <v>6167</v>
      </c>
      <c r="R20" s="5">
        <v>0</v>
      </c>
      <c r="S20" s="5"/>
      <c r="T20" s="5">
        <v>10195</v>
      </c>
      <c r="U20" s="5"/>
      <c r="V20" s="5">
        <v>17791.22</v>
      </c>
      <c r="W20" s="5"/>
      <c r="X20" s="5">
        <v>5595</v>
      </c>
      <c r="Y20" s="5">
        <v>0</v>
      </c>
      <c r="Z20" s="5">
        <v>0</v>
      </c>
      <c r="AA20" s="5">
        <v>0</v>
      </c>
      <c r="AB20" s="5">
        <f t="shared" ref="AB20:AB25" si="11">SUM(B20:AA20)</f>
        <v>-42768.08</v>
      </c>
      <c r="AC20" s="5">
        <f t="shared" ref="AC20" si="12">ROUND(AB20*0.35,2)</f>
        <v>-14968.83</v>
      </c>
    </row>
    <row r="21" spans="1:29" ht="15" customHeight="1" x14ac:dyDescent="0.25">
      <c r="A21" s="15">
        <f t="shared" si="2"/>
        <v>45920</v>
      </c>
      <c r="B21" s="5">
        <v>12753.5</v>
      </c>
      <c r="C21" s="5"/>
      <c r="D21" s="5">
        <v>14559</v>
      </c>
      <c r="E21" s="5">
        <v>39641</v>
      </c>
      <c r="F21" s="5">
        <v>15960</v>
      </c>
      <c r="G21" s="5"/>
      <c r="H21" s="5"/>
      <c r="I21" s="5">
        <v>1005</v>
      </c>
      <c r="J21" s="5"/>
      <c r="K21" s="5">
        <v>11377</v>
      </c>
      <c r="L21" s="5"/>
      <c r="M21" s="5"/>
      <c r="N21" s="5"/>
      <c r="O21" s="5"/>
      <c r="P21" s="5"/>
      <c r="Q21" s="5">
        <v>7896</v>
      </c>
      <c r="R21" s="5">
        <v>470</v>
      </c>
      <c r="S21" s="5"/>
      <c r="T21" s="5">
        <v>12279</v>
      </c>
      <c r="U21" s="5"/>
      <c r="V21" s="5">
        <v>18649</v>
      </c>
      <c r="W21" s="5"/>
      <c r="X21" s="5">
        <v>3317</v>
      </c>
      <c r="Y21" s="5">
        <v>0</v>
      </c>
      <c r="Z21" s="5">
        <v>0</v>
      </c>
      <c r="AA21" s="5">
        <v>0</v>
      </c>
      <c r="AB21" s="5">
        <f t="shared" si="11"/>
        <v>137906.5</v>
      </c>
      <c r="AC21" s="5">
        <f t="shared" ref="AC21" si="13">ROUND(AB21*0.35,2)</f>
        <v>48267.28</v>
      </c>
    </row>
    <row r="22" spans="1:29" ht="15" customHeight="1" x14ac:dyDescent="0.25">
      <c r="A22" s="15">
        <f t="shared" si="2"/>
        <v>45927</v>
      </c>
      <c r="B22" s="5">
        <v>109964</v>
      </c>
      <c r="C22" s="5"/>
      <c r="D22" s="5">
        <v>27467</v>
      </c>
      <c r="E22" s="5">
        <v>10382</v>
      </c>
      <c r="F22" s="5">
        <v>-4067</v>
      </c>
      <c r="G22" s="5"/>
      <c r="H22" s="5"/>
      <c r="I22" s="5">
        <v>-479</v>
      </c>
      <c r="J22" s="5"/>
      <c r="K22" s="5">
        <v>7418</v>
      </c>
      <c r="L22" s="5"/>
      <c r="M22" s="5"/>
      <c r="N22" s="5"/>
      <c r="O22" s="5"/>
      <c r="P22" s="5"/>
      <c r="Q22" s="5">
        <v>7198</v>
      </c>
      <c r="R22" s="5">
        <v>460</v>
      </c>
      <c r="S22" s="5"/>
      <c r="T22" s="5">
        <v>7475</v>
      </c>
      <c r="U22" s="5"/>
      <c r="V22" s="5">
        <v>22168.25</v>
      </c>
      <c r="W22" s="5"/>
      <c r="X22" s="5">
        <v>3830</v>
      </c>
      <c r="Y22" s="5">
        <v>0</v>
      </c>
      <c r="Z22" s="5">
        <v>0</v>
      </c>
      <c r="AA22" s="5">
        <v>0</v>
      </c>
      <c r="AB22" s="5">
        <f t="shared" si="11"/>
        <v>191816.25</v>
      </c>
      <c r="AC22" s="5">
        <f t="shared" ref="AC22" si="14">ROUND(AB22*0.35,2)</f>
        <v>67135.69</v>
      </c>
    </row>
    <row r="23" spans="1:29" ht="15" customHeight="1" x14ac:dyDescent="0.25">
      <c r="A23" s="15">
        <f t="shared" si="2"/>
        <v>45934</v>
      </c>
      <c r="B23" s="5">
        <v>89440</v>
      </c>
      <c r="C23" s="5"/>
      <c r="D23" s="5">
        <v>-20034</v>
      </c>
      <c r="E23" s="5">
        <v>14706</v>
      </c>
      <c r="F23" s="5">
        <v>19279</v>
      </c>
      <c r="G23" s="5"/>
      <c r="H23" s="5"/>
      <c r="I23" s="5">
        <v>-1497</v>
      </c>
      <c r="J23" s="5"/>
      <c r="K23" s="5">
        <v>25748</v>
      </c>
      <c r="L23" s="5"/>
      <c r="M23" s="5"/>
      <c r="N23" s="5"/>
      <c r="O23" s="5"/>
      <c r="P23" s="5"/>
      <c r="Q23" s="5">
        <v>6590</v>
      </c>
      <c r="R23" s="5">
        <v>360</v>
      </c>
      <c r="S23" s="5"/>
      <c r="T23" s="5">
        <v>19208</v>
      </c>
      <c r="U23" s="5"/>
      <c r="V23" s="5">
        <v>16615.37</v>
      </c>
      <c r="W23" s="5"/>
      <c r="X23" s="5">
        <v>-1071</v>
      </c>
      <c r="Y23" s="5">
        <v>0</v>
      </c>
      <c r="Z23" s="5">
        <v>0</v>
      </c>
      <c r="AA23" s="5">
        <v>0</v>
      </c>
      <c r="AB23" s="5">
        <f t="shared" si="11"/>
        <v>169344.37</v>
      </c>
      <c r="AC23" s="5">
        <f t="shared" ref="AC23" si="15">ROUND(AB23*0.35,2)</f>
        <v>59270.53</v>
      </c>
    </row>
    <row r="24" spans="1:29" ht="15" customHeight="1" x14ac:dyDescent="0.25">
      <c r="A24" s="15">
        <f t="shared" si="2"/>
        <v>45941</v>
      </c>
      <c r="B24" s="5">
        <v>36628.5</v>
      </c>
      <c r="C24" s="5"/>
      <c r="D24" s="5">
        <v>32385</v>
      </c>
      <c r="E24" s="5">
        <v>18366</v>
      </c>
      <c r="F24" s="5">
        <v>7573</v>
      </c>
      <c r="G24" s="5"/>
      <c r="H24" s="5"/>
      <c r="I24" s="5">
        <v>-176</v>
      </c>
      <c r="J24" s="5"/>
      <c r="K24" s="5">
        <v>28445</v>
      </c>
      <c r="L24" s="5"/>
      <c r="M24" s="5"/>
      <c r="N24" s="5"/>
      <c r="O24" s="5"/>
      <c r="P24" s="5"/>
      <c r="Q24" s="5">
        <v>7701</v>
      </c>
      <c r="R24" s="5">
        <v>480</v>
      </c>
      <c r="S24" s="5"/>
      <c r="T24" s="5">
        <v>157</v>
      </c>
      <c r="U24" s="5"/>
      <c r="V24" s="5">
        <v>26665.21</v>
      </c>
      <c r="W24" s="5"/>
      <c r="X24" s="5">
        <v>4795</v>
      </c>
      <c r="Y24" s="5">
        <v>0</v>
      </c>
      <c r="Z24" s="5">
        <v>0</v>
      </c>
      <c r="AA24" s="5">
        <v>0</v>
      </c>
      <c r="AB24" s="5">
        <f t="shared" si="11"/>
        <v>163019.71</v>
      </c>
      <c r="AC24" s="5">
        <f t="shared" ref="AC24" si="16">ROUND(AB24*0.35,2)</f>
        <v>57056.9</v>
      </c>
    </row>
    <row r="25" spans="1:29" ht="15" customHeight="1" x14ac:dyDescent="0.25">
      <c r="A25" s="15">
        <f t="shared" si="2"/>
        <v>45948</v>
      </c>
      <c r="B25" s="5">
        <v>-70243</v>
      </c>
      <c r="C25" s="5"/>
      <c r="D25" s="5">
        <v>41420</v>
      </c>
      <c r="E25" s="5">
        <v>7145</v>
      </c>
      <c r="F25" s="5">
        <v>17971.5</v>
      </c>
      <c r="G25" s="5"/>
      <c r="H25" s="5"/>
      <c r="I25" s="5">
        <v>2206</v>
      </c>
      <c r="J25" s="5"/>
      <c r="K25" s="5">
        <v>-163115.39000000001</v>
      </c>
      <c r="L25" s="5"/>
      <c r="M25" s="5"/>
      <c r="N25" s="5"/>
      <c r="O25" s="5"/>
      <c r="P25" s="5"/>
      <c r="Q25" s="5">
        <v>7792</v>
      </c>
      <c r="R25" s="5">
        <v>390</v>
      </c>
      <c r="S25" s="5"/>
      <c r="T25" s="5">
        <v>-8559</v>
      </c>
      <c r="U25" s="5"/>
      <c r="V25" s="5">
        <v>21351.97</v>
      </c>
      <c r="W25" s="5"/>
      <c r="X25" s="5">
        <v>1461</v>
      </c>
      <c r="Y25" s="5">
        <v>0</v>
      </c>
      <c r="Z25" s="5">
        <v>0</v>
      </c>
      <c r="AA25" s="5">
        <v>0</v>
      </c>
      <c r="AB25" s="5">
        <f t="shared" si="11"/>
        <v>-142179.92000000001</v>
      </c>
      <c r="AC25" s="5">
        <f>ROUND(AB25*0.35,2)-0.02</f>
        <v>-49762.99</v>
      </c>
    </row>
    <row r="26" spans="1:29" ht="15" customHeight="1" x14ac:dyDescent="0.25">
      <c r="A26" s="15">
        <f t="shared" si="2"/>
        <v>45955</v>
      </c>
      <c r="B26" s="5">
        <v>55466</v>
      </c>
      <c r="C26" s="5"/>
      <c r="D26" s="5">
        <v>-1255</v>
      </c>
      <c r="E26" s="5">
        <v>21384</v>
      </c>
      <c r="F26" s="5">
        <v>12862</v>
      </c>
      <c r="G26" s="5"/>
      <c r="H26" s="5"/>
      <c r="I26" s="5">
        <v>3344</v>
      </c>
      <c r="J26" s="5"/>
      <c r="K26" s="5">
        <v>-19486</v>
      </c>
      <c r="L26" s="5"/>
      <c r="M26" s="5"/>
      <c r="N26" s="5"/>
      <c r="O26" s="5"/>
      <c r="P26" s="5"/>
      <c r="Q26" s="5">
        <v>5967</v>
      </c>
      <c r="R26" s="5">
        <v>530</v>
      </c>
      <c r="S26" s="5"/>
      <c r="T26" s="5">
        <v>15877</v>
      </c>
      <c r="U26" s="5"/>
      <c r="V26" s="5">
        <v>27061.279999999999</v>
      </c>
      <c r="W26" s="5"/>
      <c r="X26" s="5">
        <v>5958</v>
      </c>
      <c r="Y26" s="5">
        <v>0</v>
      </c>
      <c r="Z26" s="5">
        <v>0</v>
      </c>
      <c r="AA26" s="5">
        <v>0</v>
      </c>
      <c r="AB26" s="5">
        <f t="shared" ref="AB26" si="17">SUM(B26:AA26)</f>
        <v>127708.28</v>
      </c>
      <c r="AC26" s="16">
        <f>ROUND(AB26*0.35,2)</f>
        <v>44697.9</v>
      </c>
    </row>
    <row r="27" spans="1:29" ht="15" customHeight="1" x14ac:dyDescent="0.25">
      <c r="A27" s="15">
        <f t="shared" si="2"/>
        <v>45962</v>
      </c>
      <c r="B27" s="5">
        <v>89357.5</v>
      </c>
      <c r="C27" s="5"/>
      <c r="D27" s="5">
        <v>24648</v>
      </c>
      <c r="E27" s="5">
        <v>5447</v>
      </c>
      <c r="F27" s="5">
        <v>6648</v>
      </c>
      <c r="G27" s="5"/>
      <c r="H27" s="5"/>
      <c r="I27" s="5">
        <v>5219</v>
      </c>
      <c r="J27" s="5"/>
      <c r="K27" s="5">
        <v>19767</v>
      </c>
      <c r="L27" s="5"/>
      <c r="M27" s="5"/>
      <c r="N27" s="5"/>
      <c r="O27" s="5"/>
      <c r="P27" s="5"/>
      <c r="Q27" s="5">
        <v>6794</v>
      </c>
      <c r="R27" s="5">
        <v>440</v>
      </c>
      <c r="S27" s="5"/>
      <c r="T27" s="5">
        <v>15107</v>
      </c>
      <c r="U27" s="5"/>
      <c r="V27" s="5">
        <v>27731.759999999998</v>
      </c>
      <c r="W27" s="5"/>
      <c r="X27" s="5">
        <v>3965</v>
      </c>
      <c r="Y27" s="5">
        <v>0</v>
      </c>
      <c r="Z27" s="5">
        <v>0</v>
      </c>
      <c r="AA27" s="5">
        <v>0</v>
      </c>
      <c r="AB27" s="5">
        <f t="shared" ref="AB27" si="18">SUM(B27:AA27)</f>
        <v>205124.26</v>
      </c>
      <c r="AC27" s="16">
        <f>ROUND(AB27*0.35,2)+0.02</f>
        <v>71793.510000000009</v>
      </c>
    </row>
    <row r="28" spans="1:29" ht="15" customHeight="1" x14ac:dyDescent="0.25">
      <c r="A28" s="15">
        <f t="shared" si="2"/>
        <v>45969</v>
      </c>
      <c r="B28" s="5">
        <v>66114</v>
      </c>
      <c r="C28" s="5"/>
      <c r="D28" s="5">
        <v>32859</v>
      </c>
      <c r="E28" s="5">
        <v>5341</v>
      </c>
      <c r="F28" s="5">
        <v>14611</v>
      </c>
      <c r="G28" s="5"/>
      <c r="H28" s="5"/>
      <c r="I28" s="5">
        <v>5086</v>
      </c>
      <c r="J28" s="5"/>
      <c r="K28" s="5">
        <v>18151</v>
      </c>
      <c r="L28" s="5"/>
      <c r="M28" s="5"/>
      <c r="N28" s="5"/>
      <c r="O28" s="5"/>
      <c r="P28" s="5"/>
      <c r="Q28" s="5">
        <v>8654</v>
      </c>
      <c r="R28" s="5">
        <v>590</v>
      </c>
      <c r="S28" s="5"/>
      <c r="T28" s="5">
        <v>795</v>
      </c>
      <c r="U28" s="5"/>
      <c r="V28" s="5">
        <v>19857.669999999998</v>
      </c>
      <c r="W28" s="5"/>
      <c r="X28" s="5">
        <v>-2016</v>
      </c>
      <c r="Y28" s="5">
        <v>0</v>
      </c>
      <c r="Z28" s="5">
        <v>0</v>
      </c>
      <c r="AA28" s="5">
        <v>0</v>
      </c>
      <c r="AB28" s="5">
        <f t="shared" ref="AB28" si="19">SUM(B28:AA28)</f>
        <v>170042.66999999998</v>
      </c>
      <c r="AC28" s="16">
        <f t="shared" ref="AC28:AC33" si="20">ROUND(AB28*0.35,2)</f>
        <v>59514.93</v>
      </c>
    </row>
    <row r="29" spans="1:29" ht="15" customHeight="1" x14ac:dyDescent="0.25">
      <c r="A29" s="15">
        <f t="shared" si="2"/>
        <v>45976</v>
      </c>
      <c r="B29" s="5">
        <v>-26009.7</v>
      </c>
      <c r="C29" s="5"/>
      <c r="D29" s="5">
        <v>19984</v>
      </c>
      <c r="E29" s="5">
        <v>9560</v>
      </c>
      <c r="F29" s="5">
        <v>14156</v>
      </c>
      <c r="G29" s="5"/>
      <c r="H29" s="5"/>
      <c r="I29" s="5">
        <v>5319</v>
      </c>
      <c r="J29" s="5"/>
      <c r="K29" s="5">
        <v>24400</v>
      </c>
      <c r="L29" s="5"/>
      <c r="M29" s="5"/>
      <c r="N29" s="5"/>
      <c r="O29" s="5"/>
      <c r="P29" s="5"/>
      <c r="Q29" s="5">
        <v>7177</v>
      </c>
      <c r="R29" s="5">
        <v>520</v>
      </c>
      <c r="S29" s="5"/>
      <c r="T29" s="5">
        <v>17496</v>
      </c>
      <c r="U29" s="5"/>
      <c r="V29" s="5">
        <v>27396.27</v>
      </c>
      <c r="W29" s="5"/>
      <c r="X29" s="5">
        <v>2118</v>
      </c>
      <c r="Y29" s="5">
        <v>0</v>
      </c>
      <c r="Z29" s="5">
        <v>0</v>
      </c>
      <c r="AA29" s="5">
        <v>0</v>
      </c>
      <c r="AB29" s="5">
        <f t="shared" ref="AB29" si="21">SUM(B29:AA29)</f>
        <v>102116.57</v>
      </c>
      <c r="AC29" s="16">
        <f t="shared" si="20"/>
        <v>35740.800000000003</v>
      </c>
    </row>
    <row r="30" spans="1:29" ht="15" customHeight="1" x14ac:dyDescent="0.25">
      <c r="A30" s="15">
        <f t="shared" si="2"/>
        <v>45983</v>
      </c>
      <c r="B30" s="5">
        <v>-23198.2</v>
      </c>
      <c r="C30" s="5"/>
      <c r="D30" s="5">
        <v>2499</v>
      </c>
      <c r="E30" s="5">
        <v>10332</v>
      </c>
      <c r="F30" s="5">
        <v>1147</v>
      </c>
      <c r="G30" s="5"/>
      <c r="H30" s="5"/>
      <c r="I30" s="5">
        <v>-1615</v>
      </c>
      <c r="J30" s="5"/>
      <c r="K30" s="5">
        <v>3328</v>
      </c>
      <c r="L30" s="5"/>
      <c r="M30" s="5"/>
      <c r="N30" s="5"/>
      <c r="O30" s="5"/>
      <c r="P30" s="5"/>
      <c r="Q30" s="5">
        <v>7124</v>
      </c>
      <c r="R30" s="5">
        <v>480</v>
      </c>
      <c r="S30" s="5"/>
      <c r="T30" s="5">
        <v>4116</v>
      </c>
      <c r="U30" s="5"/>
      <c r="V30" s="5">
        <v>11462.74</v>
      </c>
      <c r="W30" s="5"/>
      <c r="X30" s="5">
        <v>7749</v>
      </c>
      <c r="Y30" s="5">
        <v>0</v>
      </c>
      <c r="Z30" s="5">
        <v>0</v>
      </c>
      <c r="AA30" s="5">
        <v>0</v>
      </c>
      <c r="AB30" s="5">
        <f t="shared" ref="AB30" si="22">SUM(B30:AA30)</f>
        <v>23424.54</v>
      </c>
      <c r="AC30" s="16">
        <f t="shared" si="20"/>
        <v>8198.59</v>
      </c>
    </row>
    <row r="31" spans="1:29" ht="15" customHeight="1" x14ac:dyDescent="0.25">
      <c r="A31" s="15">
        <f t="shared" si="2"/>
        <v>45990</v>
      </c>
      <c r="B31" s="5">
        <v>-12797.5</v>
      </c>
      <c r="C31" s="5"/>
      <c r="D31" s="5">
        <v>30196</v>
      </c>
      <c r="E31" s="5">
        <v>17372</v>
      </c>
      <c r="F31" s="5">
        <v>10097</v>
      </c>
      <c r="G31" s="5"/>
      <c r="H31" s="5"/>
      <c r="I31" s="5">
        <v>3827</v>
      </c>
      <c r="J31" s="5"/>
      <c r="K31" s="5">
        <v>11420</v>
      </c>
      <c r="L31" s="5"/>
      <c r="M31" s="5"/>
      <c r="N31" s="5"/>
      <c r="O31" s="5"/>
      <c r="P31" s="5"/>
      <c r="Q31" s="5">
        <v>5976</v>
      </c>
      <c r="R31" s="5">
        <v>480</v>
      </c>
      <c r="S31" s="5"/>
      <c r="T31" s="5">
        <v>13823</v>
      </c>
      <c r="U31" s="5"/>
      <c r="V31" s="5">
        <v>29353.98</v>
      </c>
      <c r="W31" s="5"/>
      <c r="X31" s="5">
        <v>1948</v>
      </c>
      <c r="Y31" s="5">
        <v>0</v>
      </c>
      <c r="Z31" s="5">
        <v>0</v>
      </c>
      <c r="AA31" s="5">
        <v>0</v>
      </c>
      <c r="AB31" s="5">
        <f t="shared" ref="AB31" si="23">SUM(B31:AA31)</f>
        <v>111695.48</v>
      </c>
      <c r="AC31" s="16">
        <f t="shared" si="20"/>
        <v>39093.42</v>
      </c>
    </row>
    <row r="32" spans="1:29" ht="15" customHeight="1" x14ac:dyDescent="0.25">
      <c r="A32" s="15">
        <f t="shared" si="2"/>
        <v>45997</v>
      </c>
      <c r="B32" s="5">
        <v>38274</v>
      </c>
      <c r="C32" s="5"/>
      <c r="D32" s="5">
        <v>18733</v>
      </c>
      <c r="E32" s="5">
        <v>14683</v>
      </c>
      <c r="F32" s="5">
        <v>35925</v>
      </c>
      <c r="G32" s="5"/>
      <c r="H32" s="5"/>
      <c r="I32" s="5">
        <v>507</v>
      </c>
      <c r="J32" s="5"/>
      <c r="K32" s="5">
        <v>4319.8</v>
      </c>
      <c r="L32" s="5"/>
      <c r="M32" s="5"/>
      <c r="N32" s="5"/>
      <c r="O32" s="5"/>
      <c r="P32" s="5"/>
      <c r="Q32" s="5">
        <v>7545</v>
      </c>
      <c r="R32" s="5">
        <v>370</v>
      </c>
      <c r="S32" s="5"/>
      <c r="T32" s="5">
        <v>36888</v>
      </c>
      <c r="U32" s="5"/>
      <c r="V32" s="5">
        <v>29557.34</v>
      </c>
      <c r="W32" s="5"/>
      <c r="X32" s="5">
        <v>2090</v>
      </c>
      <c r="Y32" s="5">
        <v>0</v>
      </c>
      <c r="Z32" s="5">
        <v>0</v>
      </c>
      <c r="AA32" s="5">
        <v>0</v>
      </c>
      <c r="AB32" s="5">
        <f t="shared" ref="AB32" si="24">SUM(B32:AA32)</f>
        <v>188892.13999999998</v>
      </c>
      <c r="AC32" s="16">
        <f t="shared" si="20"/>
        <v>66112.25</v>
      </c>
    </row>
    <row r="33" spans="1:29" ht="15" customHeight="1" x14ac:dyDescent="0.25">
      <c r="A33" s="15">
        <f t="shared" si="2"/>
        <v>46004</v>
      </c>
      <c r="B33" s="5">
        <v>43603.5</v>
      </c>
      <c r="C33" s="5"/>
      <c r="D33" s="5">
        <v>14612</v>
      </c>
      <c r="E33" s="5">
        <v>10582</v>
      </c>
      <c r="F33" s="5">
        <v>-2454</v>
      </c>
      <c r="G33" s="5"/>
      <c r="H33" s="5"/>
      <c r="I33" s="5">
        <v>-259</v>
      </c>
      <c r="J33" s="5"/>
      <c r="K33" s="5">
        <v>24473</v>
      </c>
      <c r="L33" s="5"/>
      <c r="M33" s="5"/>
      <c r="N33" s="5"/>
      <c r="O33" s="5"/>
      <c r="P33" s="5"/>
      <c r="Q33" s="5">
        <v>6832</v>
      </c>
      <c r="R33" s="5">
        <v>520</v>
      </c>
      <c r="S33" s="5"/>
      <c r="T33" s="5">
        <v>11178</v>
      </c>
      <c r="U33" s="5"/>
      <c r="V33" s="5">
        <v>9955.59</v>
      </c>
      <c r="W33" s="5"/>
      <c r="X33" s="5">
        <v>2676</v>
      </c>
      <c r="Y33" s="5">
        <v>0</v>
      </c>
      <c r="Z33" s="5">
        <v>0</v>
      </c>
      <c r="AA33" s="5">
        <v>0</v>
      </c>
      <c r="AB33" s="5">
        <f t="shared" ref="AB33" si="25">SUM(B33:AA33)</f>
        <v>121719.09</v>
      </c>
      <c r="AC33" s="16">
        <f t="shared" si="20"/>
        <v>42601.68</v>
      </c>
    </row>
    <row r="34" spans="1:29" ht="15" customHeight="1" x14ac:dyDescent="0.25">
      <c r="A34" s="15">
        <f t="shared" si="2"/>
        <v>46011</v>
      </c>
      <c r="B34" s="5">
        <v>10305.799999999999</v>
      </c>
      <c r="C34" s="5"/>
      <c r="D34" s="5">
        <v>13807</v>
      </c>
      <c r="E34" s="5">
        <v>4119</v>
      </c>
      <c r="F34" s="5">
        <v>2750</v>
      </c>
      <c r="G34" s="5"/>
      <c r="H34" s="5"/>
      <c r="I34" s="5">
        <v>5324</v>
      </c>
      <c r="J34" s="5"/>
      <c r="K34" s="5">
        <v>13396</v>
      </c>
      <c r="L34" s="5"/>
      <c r="M34" s="5"/>
      <c r="N34" s="5"/>
      <c r="O34" s="5"/>
      <c r="P34" s="5"/>
      <c r="Q34" s="5">
        <v>9412</v>
      </c>
      <c r="R34" s="5">
        <v>280</v>
      </c>
      <c r="S34" s="5"/>
      <c r="T34" s="5">
        <v>16479</v>
      </c>
      <c r="U34" s="5"/>
      <c r="V34" s="5">
        <v>15070.33</v>
      </c>
      <c r="W34" s="5"/>
      <c r="X34" s="5">
        <v>986</v>
      </c>
      <c r="Y34" s="5">
        <v>0</v>
      </c>
      <c r="Z34" s="5">
        <v>0</v>
      </c>
      <c r="AA34" s="5">
        <v>0</v>
      </c>
      <c r="AB34" s="5">
        <f t="shared" ref="AB34" si="26">SUM(B34:AA34)</f>
        <v>91929.13</v>
      </c>
      <c r="AC34" s="16">
        <f t="shared" ref="AC34" si="27">ROUND(AB34*0.35,2)</f>
        <v>32175.200000000001</v>
      </c>
    </row>
    <row r="35" spans="1:29" ht="15" customHeight="1" x14ac:dyDescent="0.25">
      <c r="A35" s="15">
        <f t="shared" si="2"/>
        <v>46018</v>
      </c>
      <c r="B35" s="5">
        <v>81095</v>
      </c>
      <c r="C35" s="5"/>
      <c r="D35" s="5">
        <v>38784</v>
      </c>
      <c r="E35" s="5">
        <v>5852</v>
      </c>
      <c r="F35" s="5">
        <v>8329</v>
      </c>
      <c r="G35" s="5"/>
      <c r="H35" s="5"/>
      <c r="I35" s="5">
        <v>2820</v>
      </c>
      <c r="J35" s="5"/>
      <c r="K35" s="5">
        <v>15289</v>
      </c>
      <c r="L35" s="5"/>
      <c r="M35" s="5"/>
      <c r="N35" s="5"/>
      <c r="O35" s="5"/>
      <c r="P35" s="5"/>
      <c r="Q35" s="5">
        <v>7819</v>
      </c>
      <c r="R35" s="5">
        <v>450</v>
      </c>
      <c r="S35" s="5"/>
      <c r="T35" s="5">
        <v>26073</v>
      </c>
      <c r="U35" s="5"/>
      <c r="V35" s="5">
        <v>25349.53</v>
      </c>
      <c r="W35" s="5"/>
      <c r="X35" s="5">
        <v>7432</v>
      </c>
      <c r="Y35" s="5">
        <v>0</v>
      </c>
      <c r="Z35" s="5">
        <v>0</v>
      </c>
      <c r="AA35" s="5">
        <v>0</v>
      </c>
      <c r="AB35" s="5">
        <f t="shared" ref="AB35" si="28">SUM(B35:AA35)</f>
        <v>219292.53</v>
      </c>
      <c r="AC35" s="16">
        <f t="shared" ref="AC35" si="29">ROUND(AB35*0.35,2)</f>
        <v>76752.39</v>
      </c>
    </row>
    <row r="36" spans="1:29" ht="15" customHeight="1" x14ac:dyDescent="0.25">
      <c r="A36" s="15">
        <f t="shared" si="2"/>
        <v>46025</v>
      </c>
      <c r="B36" s="5">
        <v>146816</v>
      </c>
      <c r="C36" s="5"/>
      <c r="D36" s="5">
        <v>38057</v>
      </c>
      <c r="E36" s="5">
        <v>15757</v>
      </c>
      <c r="F36" s="5">
        <v>13357</v>
      </c>
      <c r="G36" s="5"/>
      <c r="H36" s="5"/>
      <c r="I36" s="5">
        <v>5269</v>
      </c>
      <c r="J36" s="5"/>
      <c r="K36" s="5">
        <v>-122864.55</v>
      </c>
      <c r="L36" s="5"/>
      <c r="M36" s="5"/>
      <c r="N36" s="5"/>
      <c r="O36" s="5"/>
      <c r="P36" s="5"/>
      <c r="Q36" s="5">
        <v>12214</v>
      </c>
      <c r="R36" s="5">
        <v>360</v>
      </c>
      <c r="S36" s="5"/>
      <c r="T36" s="5">
        <v>22313</v>
      </c>
      <c r="U36" s="5"/>
      <c r="V36" s="5">
        <v>30808.63</v>
      </c>
      <c r="W36" s="5"/>
      <c r="X36" s="5">
        <v>9663</v>
      </c>
      <c r="Y36" s="5">
        <v>0</v>
      </c>
      <c r="Z36" s="5">
        <v>0</v>
      </c>
      <c r="AA36" s="5">
        <v>0</v>
      </c>
      <c r="AB36" s="5">
        <f t="shared" ref="AB36" si="30">SUM(B36:AA36)</f>
        <v>171750.08000000002</v>
      </c>
      <c r="AC36" s="16">
        <f t="shared" ref="AC36" si="31">ROUND(AB36*0.35,2)</f>
        <v>60112.53</v>
      </c>
    </row>
    <row r="37" spans="1:29" ht="15" customHeight="1" x14ac:dyDescent="0.25">
      <c r="A37" s="15">
        <f t="shared" si="2"/>
        <v>46032</v>
      </c>
      <c r="B37" s="5">
        <v>39822.5</v>
      </c>
      <c r="C37" s="5"/>
      <c r="D37" s="5">
        <v>14484</v>
      </c>
      <c r="E37" s="5">
        <v>7556</v>
      </c>
      <c r="F37" s="5">
        <v>9512</v>
      </c>
      <c r="G37" s="5"/>
      <c r="H37" s="5"/>
      <c r="I37" s="5">
        <v>-101</v>
      </c>
      <c r="J37" s="5"/>
      <c r="K37" s="5">
        <v>2108</v>
      </c>
      <c r="L37" s="5"/>
      <c r="M37" s="5"/>
      <c r="N37" s="5"/>
      <c r="O37" s="5"/>
      <c r="P37" s="5"/>
      <c r="Q37" s="5">
        <v>9417</v>
      </c>
      <c r="R37" s="5">
        <v>580</v>
      </c>
      <c r="S37" s="5"/>
      <c r="T37" s="5">
        <v>16780</v>
      </c>
      <c r="U37" s="5"/>
      <c r="V37" s="5">
        <v>23072.19</v>
      </c>
      <c r="W37" s="5"/>
      <c r="X37" s="5">
        <v>3979</v>
      </c>
      <c r="Y37" s="5">
        <v>0</v>
      </c>
      <c r="Z37" s="5">
        <v>0</v>
      </c>
      <c r="AA37" s="5">
        <v>0</v>
      </c>
      <c r="AB37" s="5">
        <f t="shared" ref="AB37" si="32">SUM(B37:AA37)</f>
        <v>127209.69</v>
      </c>
      <c r="AC37" s="16">
        <f>ROUND(AB37*0.35,2)+0.01</f>
        <v>44523.4</v>
      </c>
    </row>
    <row r="38" spans="1:29" ht="15" customHeight="1" x14ac:dyDescent="0.25">
      <c r="A38" s="15">
        <f t="shared" si="2"/>
        <v>46039</v>
      </c>
      <c r="B38" s="5">
        <v>-56372.7</v>
      </c>
      <c r="C38" s="5"/>
      <c r="D38" s="5">
        <v>33676</v>
      </c>
      <c r="E38" s="5">
        <v>-2955</v>
      </c>
      <c r="F38" s="5">
        <v>11016</v>
      </c>
      <c r="G38" s="5"/>
      <c r="H38" s="5"/>
      <c r="I38" s="5">
        <v>-40</v>
      </c>
      <c r="J38" s="5"/>
      <c r="K38" s="5">
        <v>11018</v>
      </c>
      <c r="L38" s="5"/>
      <c r="M38" s="5"/>
      <c r="N38" s="5"/>
      <c r="O38" s="5"/>
      <c r="P38" s="5"/>
      <c r="Q38" s="5">
        <v>10147</v>
      </c>
      <c r="R38" s="5">
        <v>520</v>
      </c>
      <c r="S38" s="5"/>
      <c r="T38" s="5">
        <v>13044</v>
      </c>
      <c r="U38" s="5"/>
      <c r="V38" s="5">
        <v>13803.69</v>
      </c>
      <c r="W38" s="5"/>
      <c r="X38" s="5">
        <v>5487</v>
      </c>
      <c r="Y38" s="5">
        <v>0</v>
      </c>
      <c r="Z38" s="5">
        <v>0</v>
      </c>
      <c r="AA38" s="5">
        <v>0</v>
      </c>
      <c r="AB38" s="5">
        <f t="shared" ref="AB38" si="33">SUM(B38:AA38)</f>
        <v>39343.990000000005</v>
      </c>
      <c r="AC38" s="16">
        <f>ROUND(AB38*0.35,2)-0.01</f>
        <v>13770.39</v>
      </c>
    </row>
    <row r="39" spans="1:29" ht="15" customHeight="1" x14ac:dyDescent="0.25">
      <c r="A39" s="15">
        <f t="shared" si="2"/>
        <v>46046</v>
      </c>
      <c r="B39" s="5">
        <v>41973</v>
      </c>
      <c r="C39" s="5"/>
      <c r="D39" s="5">
        <v>23869</v>
      </c>
      <c r="E39" s="5">
        <v>14467</v>
      </c>
      <c r="F39" s="5">
        <v>21908</v>
      </c>
      <c r="G39" s="5"/>
      <c r="H39" s="5"/>
      <c r="I39" s="5">
        <v>5552</v>
      </c>
      <c r="J39" s="5"/>
      <c r="K39" s="5">
        <v>22388</v>
      </c>
      <c r="L39" s="5"/>
      <c r="M39" s="5"/>
      <c r="N39" s="5"/>
      <c r="O39" s="5"/>
      <c r="P39" s="5"/>
      <c r="Q39" s="5">
        <v>6916</v>
      </c>
      <c r="R39" s="5">
        <v>570</v>
      </c>
      <c r="S39" s="5"/>
      <c r="T39" s="5">
        <v>18182</v>
      </c>
      <c r="U39" s="5"/>
      <c r="V39" s="5">
        <v>10854.93</v>
      </c>
      <c r="W39" s="5"/>
      <c r="X39" s="5">
        <v>2119</v>
      </c>
      <c r="Y39" s="5">
        <v>0</v>
      </c>
      <c r="Z39" s="5">
        <v>0</v>
      </c>
      <c r="AA39" s="5">
        <v>0</v>
      </c>
      <c r="AB39" s="5">
        <f t="shared" ref="AB39" si="34">SUM(B39:AA39)</f>
        <v>168798.93</v>
      </c>
      <c r="AC39" s="16">
        <f>ROUND(AB39*0.35,2)</f>
        <v>59079.63</v>
      </c>
    </row>
    <row r="40" spans="1:29" ht="15" customHeight="1" x14ac:dyDescent="0.25">
      <c r="A40" s="15">
        <f t="shared" si="2"/>
        <v>46053</v>
      </c>
      <c r="B40" s="5">
        <v>53516.5</v>
      </c>
      <c r="C40" s="5"/>
      <c r="D40" s="5">
        <v>38605</v>
      </c>
      <c r="E40" s="5">
        <v>13409</v>
      </c>
      <c r="F40" s="5">
        <v>15084</v>
      </c>
      <c r="G40" s="5"/>
      <c r="H40" s="5"/>
      <c r="I40" s="5">
        <v>4754</v>
      </c>
      <c r="J40" s="5"/>
      <c r="K40" s="5">
        <v>9990</v>
      </c>
      <c r="L40" s="5"/>
      <c r="M40" s="5"/>
      <c r="N40" s="5"/>
      <c r="O40" s="5"/>
      <c r="P40" s="5"/>
      <c r="Q40" s="5">
        <v>9333</v>
      </c>
      <c r="R40" s="5">
        <v>0</v>
      </c>
      <c r="S40" s="5"/>
      <c r="T40" s="5">
        <v>24295</v>
      </c>
      <c r="U40" s="5"/>
      <c r="V40" s="5">
        <v>20572.75</v>
      </c>
      <c r="W40" s="5"/>
      <c r="X40" s="5">
        <v>980</v>
      </c>
      <c r="Y40" s="5">
        <v>0</v>
      </c>
      <c r="Z40" s="5">
        <v>0</v>
      </c>
      <c r="AA40" s="5">
        <v>0</v>
      </c>
      <c r="AB40" s="5">
        <f t="shared" ref="AB40" si="35">SUM(B40:AA40)</f>
        <v>190539.25</v>
      </c>
      <c r="AC40" s="16">
        <f>ROUND(AB40*0.35,2)</f>
        <v>66688.740000000005</v>
      </c>
    </row>
    <row r="41" spans="1:29" ht="15" customHeight="1" x14ac:dyDescent="0.25">
      <c r="A41" s="15">
        <f t="shared" si="2"/>
        <v>46060</v>
      </c>
      <c r="B41" s="5">
        <v>154687</v>
      </c>
      <c r="C41" s="5"/>
      <c r="D41" s="5">
        <v>15012</v>
      </c>
      <c r="E41" s="5">
        <v>38951</v>
      </c>
      <c r="F41" s="5">
        <v>-5455</v>
      </c>
      <c r="G41" s="5"/>
      <c r="H41" s="5"/>
      <c r="I41" s="5">
        <v>5135</v>
      </c>
      <c r="J41" s="5"/>
      <c r="K41" s="5">
        <v>16154</v>
      </c>
      <c r="L41" s="5"/>
      <c r="M41" s="5"/>
      <c r="N41" s="5"/>
      <c r="O41" s="5"/>
      <c r="P41" s="5"/>
      <c r="Q41" s="5">
        <v>7792</v>
      </c>
      <c r="R41" s="5">
        <v>470</v>
      </c>
      <c r="S41" s="5"/>
      <c r="T41" s="5">
        <v>-618</v>
      </c>
      <c r="U41" s="5"/>
      <c r="V41" s="5">
        <v>9245.0400000000009</v>
      </c>
      <c r="W41" s="5"/>
      <c r="X41" s="5">
        <v>2405</v>
      </c>
      <c r="Y41" s="5">
        <v>0</v>
      </c>
      <c r="Z41" s="5">
        <v>0</v>
      </c>
      <c r="AA41" s="5">
        <v>0</v>
      </c>
      <c r="AB41" s="5">
        <f t="shared" ref="AB41" si="36">SUM(B41:AA41)</f>
        <v>243778.04</v>
      </c>
      <c r="AC41" s="16">
        <f>ROUND(AB41*0.35,2)</f>
        <v>85322.31</v>
      </c>
    </row>
    <row r="42" spans="1:29" ht="15" customHeight="1" x14ac:dyDescent="0.25">
      <c r="A42" s="15">
        <f t="shared" si="2"/>
        <v>46067</v>
      </c>
      <c r="B42" s="5">
        <v>52575.5</v>
      </c>
      <c r="C42" s="5"/>
      <c r="D42" s="5">
        <v>30224</v>
      </c>
      <c r="E42" s="5">
        <v>-7572</v>
      </c>
      <c r="F42" s="5">
        <v>14508</v>
      </c>
      <c r="G42" s="5"/>
      <c r="H42" s="5"/>
      <c r="I42" s="5">
        <v>6282</v>
      </c>
      <c r="J42" s="5"/>
      <c r="K42" s="5">
        <v>4409</v>
      </c>
      <c r="L42" s="5"/>
      <c r="M42" s="5"/>
      <c r="N42" s="5"/>
      <c r="O42" s="5"/>
      <c r="P42" s="5"/>
      <c r="Q42" s="5">
        <v>9833</v>
      </c>
      <c r="R42" s="5">
        <v>530</v>
      </c>
      <c r="S42" s="5"/>
      <c r="T42" s="5">
        <v>12533</v>
      </c>
      <c r="U42" s="5"/>
      <c r="V42" s="5">
        <v>2605.06</v>
      </c>
      <c r="W42" s="5"/>
      <c r="X42" s="5">
        <v>5459</v>
      </c>
      <c r="Y42" s="5">
        <v>0</v>
      </c>
      <c r="Z42" s="5">
        <v>0</v>
      </c>
      <c r="AA42" s="5">
        <v>0</v>
      </c>
      <c r="AB42" s="5">
        <f t="shared" ref="AB42" si="37">SUM(B42:AA42)</f>
        <v>131386.56</v>
      </c>
      <c r="AC42" s="16">
        <f>ROUND(AB42*0.35,2)</f>
        <v>45985.3</v>
      </c>
    </row>
    <row r="43" spans="1:29" ht="15" customHeight="1" x14ac:dyDescent="0.25">
      <c r="A43" s="15">
        <f t="shared" si="2"/>
        <v>46074</v>
      </c>
      <c r="B43" s="5">
        <v>-25750.7</v>
      </c>
      <c r="C43" s="5"/>
      <c r="D43" s="5">
        <v>1686</v>
      </c>
      <c r="E43" s="5">
        <v>11235</v>
      </c>
      <c r="F43" s="5">
        <v>32762</v>
      </c>
      <c r="G43" s="5"/>
      <c r="H43" s="5"/>
      <c r="I43" s="5">
        <v>1775</v>
      </c>
      <c r="J43" s="5"/>
      <c r="K43" s="5">
        <v>28956</v>
      </c>
      <c r="L43" s="5"/>
      <c r="M43" s="5"/>
      <c r="N43" s="5"/>
      <c r="O43" s="5"/>
      <c r="P43" s="5"/>
      <c r="Q43" s="5">
        <v>9687</v>
      </c>
      <c r="R43" s="5">
        <v>760</v>
      </c>
      <c r="S43" s="5"/>
      <c r="T43" s="5">
        <v>7242</v>
      </c>
      <c r="U43" s="5"/>
      <c r="V43" s="5">
        <v>33804.769999999997</v>
      </c>
      <c r="W43" s="5"/>
      <c r="X43" s="5">
        <v>7515</v>
      </c>
      <c r="Y43" s="5">
        <v>0</v>
      </c>
      <c r="Z43" s="5">
        <v>0</v>
      </c>
      <c r="AA43" s="5">
        <v>0</v>
      </c>
      <c r="AB43" s="5">
        <f t="shared" ref="AB43" si="38">SUM(B43:AA43)</f>
        <v>109672.07</v>
      </c>
      <c r="AC43" s="16">
        <f>ROUND(AB43*0.35,2)</f>
        <v>38385.22</v>
      </c>
    </row>
    <row r="44" spans="1:29" ht="14.25" customHeight="1" x14ac:dyDescent="0.25">
      <c r="A44" s="11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16"/>
    </row>
    <row r="45" spans="1:29" ht="15" customHeight="1" thickBot="1" x14ac:dyDescent="0.3">
      <c r="B45" s="6">
        <f t="shared" ref="B45:AC45" si="39">SUM(B10:B44)</f>
        <v>1215177.5000000002</v>
      </c>
      <c r="C45" s="6">
        <f t="shared" si="39"/>
        <v>0</v>
      </c>
      <c r="D45" s="6">
        <f t="shared" si="39"/>
        <v>798597</v>
      </c>
      <c r="E45" s="6">
        <f t="shared" si="39"/>
        <v>395529</v>
      </c>
      <c r="F45" s="6">
        <f t="shared" si="39"/>
        <v>366713.5</v>
      </c>
      <c r="G45" s="6">
        <f t="shared" si="39"/>
        <v>0</v>
      </c>
      <c r="H45" s="6">
        <f t="shared" si="39"/>
        <v>0</v>
      </c>
      <c r="I45" s="6">
        <f t="shared" si="39"/>
        <v>101546.5</v>
      </c>
      <c r="J45" s="6">
        <f t="shared" si="39"/>
        <v>0</v>
      </c>
      <c r="K45" s="6">
        <f t="shared" si="39"/>
        <v>139126.06</v>
      </c>
      <c r="L45" s="6">
        <f t="shared" si="39"/>
        <v>0</v>
      </c>
      <c r="M45" s="6">
        <f t="shared" si="39"/>
        <v>0</v>
      </c>
      <c r="N45" s="6">
        <f t="shared" si="39"/>
        <v>0</v>
      </c>
      <c r="O45" s="6">
        <f t="shared" si="39"/>
        <v>0</v>
      </c>
      <c r="P45" s="6">
        <f t="shared" si="39"/>
        <v>0</v>
      </c>
      <c r="Q45" s="6">
        <f t="shared" si="39"/>
        <v>287466</v>
      </c>
      <c r="R45" s="6">
        <f t="shared" si="39"/>
        <v>15855</v>
      </c>
      <c r="S45" s="6">
        <f t="shared" si="39"/>
        <v>0</v>
      </c>
      <c r="T45" s="6">
        <f t="shared" si="39"/>
        <v>424684</v>
      </c>
      <c r="U45" s="6">
        <f t="shared" si="39"/>
        <v>0</v>
      </c>
      <c r="V45" s="6">
        <f t="shared" si="39"/>
        <v>651691.77000000014</v>
      </c>
      <c r="W45" s="6">
        <f t="shared" si="39"/>
        <v>0</v>
      </c>
      <c r="X45" s="6">
        <f t="shared" si="39"/>
        <v>128019</v>
      </c>
      <c r="Y45" s="6">
        <f t="shared" si="39"/>
        <v>0</v>
      </c>
      <c r="Z45" s="6">
        <f t="shared" si="39"/>
        <v>0</v>
      </c>
      <c r="AA45" s="6">
        <f t="shared" si="39"/>
        <v>0</v>
      </c>
      <c r="AB45" s="6">
        <f t="shared" si="39"/>
        <v>4524405.3299999991</v>
      </c>
      <c r="AC45" s="17">
        <f t="shared" si="39"/>
        <v>1583541.9</v>
      </c>
    </row>
    <row r="46" spans="1:29" ht="15" customHeight="1" thickTop="1" x14ac:dyDescent="0.25"/>
    <row r="47" spans="1:29" ht="15" customHeight="1" x14ac:dyDescent="0.25">
      <c r="A47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47"/>
  <sheetViews>
    <sheetView workbookViewId="0">
      <pane ySplit="7" topLeftCell="A19" activePane="bottomLeft" state="frozen"/>
      <selection activeCell="P43" sqref="P43"/>
      <selection pane="bottomLeft" activeCell="A45" sqref="A45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hidden="1" customWidth="1"/>
    <col min="10" max="10" width="13.7109375" style="2" hidden="1" customWidth="1"/>
    <col min="11" max="11" width="14.7109375" style="2" customWidth="1"/>
    <col min="12" max="12" width="13.7109375" style="2" hidden="1" customWidth="1"/>
    <col min="13" max="13" width="15" style="2" customWidth="1"/>
    <col min="14" max="15" width="13.7109375" style="2" hidden="1" customWidth="1"/>
    <col min="16" max="16" width="14.28515625" style="2" hidden="1" customWidth="1"/>
    <col min="17" max="18" width="13.7109375" style="2" customWidth="1"/>
    <col min="19" max="19" width="1.5703125" style="2" hidden="1" customWidth="1"/>
    <col min="20" max="20" width="17.42578125" style="2" customWidth="1"/>
    <col min="21" max="22" width="14.28515625" style="2" hidden="1" customWidth="1"/>
    <col min="23" max="23" width="14.28515625" style="2" customWidth="1"/>
    <col min="24" max="24" width="13.7109375" style="2" customWidth="1"/>
    <col min="25" max="27" width="13.7109375" style="2" hidden="1" customWidth="1"/>
    <col min="28" max="28" width="15.28515625" style="2" bestFit="1" customWidth="1"/>
    <col min="29" max="29" width="15.5703125" style="2" customWidth="1"/>
    <col min="30" max="16384" width="10.7109375" style="2"/>
  </cols>
  <sheetData>
    <row r="1" spans="1:29" ht="15" customHeight="1" x14ac:dyDescent="0.25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K4" s="4">
        <v>2</v>
      </c>
      <c r="M4" s="4">
        <v>3</v>
      </c>
      <c r="Q4" s="4">
        <v>10</v>
      </c>
      <c r="R4" s="4">
        <v>0</v>
      </c>
      <c r="T4" s="4">
        <v>4</v>
      </c>
      <c r="W4" s="4">
        <v>1</v>
      </c>
      <c r="X4" s="4">
        <v>2</v>
      </c>
      <c r="AB4" s="4">
        <f>SUM(B4:AA4)</f>
        <v>47</v>
      </c>
    </row>
    <row r="6" spans="1:29" ht="15" customHeight="1" x14ac:dyDescent="0.25">
      <c r="A6" s="14" t="s">
        <v>33</v>
      </c>
      <c r="B6" s="5">
        <v>5488300.7699999996</v>
      </c>
      <c r="C6" s="5">
        <v>0</v>
      </c>
      <c r="D6" s="5">
        <v>731552.64</v>
      </c>
      <c r="E6" s="5">
        <v>1012496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886488</v>
      </c>
      <c r="L6" s="5">
        <v>0</v>
      </c>
      <c r="M6" s="5">
        <v>3485339.3</v>
      </c>
      <c r="N6" s="5">
        <v>0</v>
      </c>
      <c r="O6" s="5">
        <v>0</v>
      </c>
      <c r="P6" s="5">
        <v>0</v>
      </c>
      <c r="Q6" s="5">
        <v>860309</v>
      </c>
      <c r="R6" s="5">
        <v>0</v>
      </c>
      <c r="S6" s="5">
        <v>0</v>
      </c>
      <c r="T6" s="5">
        <v>2293424.25</v>
      </c>
      <c r="U6" s="5">
        <v>0</v>
      </c>
      <c r="V6" s="5">
        <v>0</v>
      </c>
      <c r="W6" s="5">
        <v>491433.52</v>
      </c>
      <c r="X6" s="5">
        <v>591640</v>
      </c>
      <c r="Y6" s="5">
        <v>0</v>
      </c>
      <c r="Z6" s="5">
        <v>0</v>
      </c>
      <c r="AA6" s="5">
        <v>0</v>
      </c>
      <c r="AB6" s="5">
        <v>15840983.48</v>
      </c>
      <c r="AC6" s="5">
        <v>5544344.2800000003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40041.75</v>
      </c>
      <c r="C10" s="5">
        <v>0</v>
      </c>
      <c r="D10" s="5">
        <v>25491</v>
      </c>
      <c r="E10" s="5">
        <v>27906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-1053</v>
      </c>
      <c r="L10" s="5">
        <v>0</v>
      </c>
      <c r="M10" s="5">
        <v>20017.5</v>
      </c>
      <c r="N10" s="5">
        <v>0</v>
      </c>
      <c r="O10" s="5">
        <v>0</v>
      </c>
      <c r="P10" s="5">
        <v>0</v>
      </c>
      <c r="Q10" s="5">
        <v>14234</v>
      </c>
      <c r="R10" s="5">
        <v>0</v>
      </c>
      <c r="S10" s="5">
        <v>0</v>
      </c>
      <c r="T10" s="5">
        <v>32709</v>
      </c>
      <c r="U10" s="5">
        <v>0</v>
      </c>
      <c r="V10" s="5">
        <v>0</v>
      </c>
      <c r="W10" s="5">
        <v>9523.5</v>
      </c>
      <c r="X10" s="5">
        <v>13356</v>
      </c>
      <c r="Y10" s="5">
        <v>0</v>
      </c>
      <c r="Z10" s="5">
        <v>0</v>
      </c>
      <c r="AA10" s="5">
        <v>0</v>
      </c>
      <c r="AB10" s="5">
        <f t="shared" ref="AB10:AB15" si="0">SUM(B10:AA10)</f>
        <v>182225.75</v>
      </c>
      <c r="AC10" s="5">
        <f t="shared" ref="AC10:AC15" si="1">ROUND(AB10*0.35,2)</f>
        <v>63779.01</v>
      </c>
    </row>
    <row r="11" spans="1:29" ht="15" customHeight="1" x14ac:dyDescent="0.25">
      <c r="A11" s="15">
        <f>Mountaineer!A11</f>
        <v>45850</v>
      </c>
      <c r="B11" s="5">
        <v>-5413.75</v>
      </c>
      <c r="C11" s="5"/>
      <c r="D11" s="5">
        <v>-2880</v>
      </c>
      <c r="E11" s="5">
        <v>36330</v>
      </c>
      <c r="F11" s="5"/>
      <c r="G11" s="5"/>
      <c r="H11" s="5"/>
      <c r="I11" s="5"/>
      <c r="J11" s="5"/>
      <c r="K11" s="5">
        <v>33252</v>
      </c>
      <c r="L11" s="5"/>
      <c r="M11" s="5">
        <v>9820.75</v>
      </c>
      <c r="N11" s="5"/>
      <c r="O11" s="5"/>
      <c r="P11" s="5"/>
      <c r="Q11" s="5">
        <v>13623</v>
      </c>
      <c r="R11" s="5">
        <v>0</v>
      </c>
      <c r="S11" s="5"/>
      <c r="T11" s="5">
        <v>45545</v>
      </c>
      <c r="U11" s="5"/>
      <c r="V11" s="5"/>
      <c r="W11" s="5">
        <v>6375</v>
      </c>
      <c r="X11" s="5">
        <v>10978</v>
      </c>
      <c r="Y11" s="5">
        <v>0</v>
      </c>
      <c r="Z11" s="5">
        <v>0</v>
      </c>
      <c r="AA11" s="5">
        <v>0</v>
      </c>
      <c r="AB11" s="5">
        <f t="shared" si="0"/>
        <v>147630</v>
      </c>
      <c r="AC11" s="5">
        <f t="shared" si="1"/>
        <v>51670.5</v>
      </c>
    </row>
    <row r="12" spans="1:29" ht="15" customHeight="1" x14ac:dyDescent="0.25">
      <c r="A12" s="15">
        <f t="shared" ref="A12:A43" si="2">A11+7</f>
        <v>45857</v>
      </c>
      <c r="B12" s="5">
        <v>128911.25</v>
      </c>
      <c r="C12" s="5"/>
      <c r="D12" s="5">
        <v>8166</v>
      </c>
      <c r="E12" s="5">
        <v>25927</v>
      </c>
      <c r="F12" s="5"/>
      <c r="G12" s="5"/>
      <c r="H12" s="5"/>
      <c r="I12" s="5"/>
      <c r="J12" s="5"/>
      <c r="K12" s="5">
        <v>22563</v>
      </c>
      <c r="L12" s="5"/>
      <c r="M12" s="5">
        <v>46772.5</v>
      </c>
      <c r="N12" s="5"/>
      <c r="O12" s="5"/>
      <c r="P12" s="5"/>
      <c r="Q12" s="5">
        <v>13520</v>
      </c>
      <c r="R12" s="5">
        <v>0</v>
      </c>
      <c r="S12" s="5"/>
      <c r="T12" s="5">
        <v>42294</v>
      </c>
      <c r="U12" s="5"/>
      <c r="V12" s="5"/>
      <c r="W12" s="5">
        <v>19565</v>
      </c>
      <c r="X12" s="5">
        <v>7401</v>
      </c>
      <c r="Y12" s="5">
        <v>0</v>
      </c>
      <c r="Z12" s="5">
        <v>0</v>
      </c>
      <c r="AA12" s="5">
        <v>0</v>
      </c>
      <c r="AB12" s="5">
        <f t="shared" si="0"/>
        <v>315119.75</v>
      </c>
      <c r="AC12" s="5">
        <f t="shared" si="1"/>
        <v>110291.91</v>
      </c>
    </row>
    <row r="13" spans="1:29" ht="15" customHeight="1" x14ac:dyDescent="0.25">
      <c r="A13" s="15">
        <f t="shared" si="2"/>
        <v>45864</v>
      </c>
      <c r="B13" s="5">
        <v>120315.75</v>
      </c>
      <c r="C13" s="5"/>
      <c r="D13" s="5">
        <v>29766</v>
      </c>
      <c r="E13" s="5">
        <v>11560</v>
      </c>
      <c r="F13" s="5"/>
      <c r="G13" s="5"/>
      <c r="H13" s="5"/>
      <c r="I13" s="5"/>
      <c r="J13" s="5"/>
      <c r="K13" s="5">
        <v>24850</v>
      </c>
      <c r="L13" s="5"/>
      <c r="M13" s="5">
        <v>-3002.5</v>
      </c>
      <c r="N13" s="5"/>
      <c r="O13" s="5"/>
      <c r="P13" s="5"/>
      <c r="Q13" s="5">
        <v>16185</v>
      </c>
      <c r="R13" s="5">
        <v>0</v>
      </c>
      <c r="S13" s="5"/>
      <c r="T13" s="5">
        <v>32526</v>
      </c>
      <c r="U13" s="5"/>
      <c r="V13" s="5"/>
      <c r="W13" s="5">
        <v>10034</v>
      </c>
      <c r="X13" s="5">
        <v>17298</v>
      </c>
      <c r="Y13" s="5">
        <v>0</v>
      </c>
      <c r="Z13" s="5">
        <v>0</v>
      </c>
      <c r="AA13" s="5">
        <v>0</v>
      </c>
      <c r="AB13" s="5">
        <f t="shared" si="0"/>
        <v>259532.25</v>
      </c>
      <c r="AC13" s="5">
        <f t="shared" si="1"/>
        <v>90836.29</v>
      </c>
    </row>
    <row r="14" spans="1:29" ht="15" customHeight="1" x14ac:dyDescent="0.25">
      <c r="A14" s="15">
        <f t="shared" si="2"/>
        <v>45871</v>
      </c>
      <c r="B14" s="5">
        <v>157498.25</v>
      </c>
      <c r="C14" s="5"/>
      <c r="D14" s="5">
        <v>1021</v>
      </c>
      <c r="E14" s="5">
        <v>6906</v>
      </c>
      <c r="F14" s="5"/>
      <c r="G14" s="5"/>
      <c r="H14" s="5"/>
      <c r="I14" s="5"/>
      <c r="J14" s="5"/>
      <c r="K14" s="5">
        <v>9401</v>
      </c>
      <c r="L14" s="5"/>
      <c r="M14" s="5">
        <v>22762.5</v>
      </c>
      <c r="N14" s="5"/>
      <c r="O14" s="5"/>
      <c r="P14" s="5"/>
      <c r="Q14" s="5">
        <v>14461</v>
      </c>
      <c r="R14" s="5">
        <v>0</v>
      </c>
      <c r="S14" s="5"/>
      <c r="T14" s="5">
        <v>59371.26</v>
      </c>
      <c r="U14" s="5"/>
      <c r="V14" s="5"/>
      <c r="W14" s="5">
        <v>19937</v>
      </c>
      <c r="X14" s="5">
        <v>-9188</v>
      </c>
      <c r="Y14" s="5">
        <v>0</v>
      </c>
      <c r="Z14" s="5">
        <v>0</v>
      </c>
      <c r="AA14" s="5">
        <v>0</v>
      </c>
      <c r="AB14" s="5">
        <f t="shared" si="0"/>
        <v>282170.01</v>
      </c>
      <c r="AC14" s="5">
        <f t="shared" si="1"/>
        <v>98759.5</v>
      </c>
    </row>
    <row r="15" spans="1:29" ht="15" customHeight="1" x14ac:dyDescent="0.25">
      <c r="A15" s="15">
        <f t="shared" si="2"/>
        <v>45878</v>
      </c>
      <c r="B15" s="5">
        <v>124513.25</v>
      </c>
      <c r="C15" s="5"/>
      <c r="D15" s="5">
        <v>178</v>
      </c>
      <c r="E15" s="5">
        <v>29066</v>
      </c>
      <c r="F15" s="5"/>
      <c r="G15" s="5"/>
      <c r="H15" s="5"/>
      <c r="I15" s="5"/>
      <c r="J15" s="5"/>
      <c r="K15" s="5">
        <v>34224</v>
      </c>
      <c r="L15" s="5"/>
      <c r="M15" s="5">
        <v>39549</v>
      </c>
      <c r="N15" s="5"/>
      <c r="O15" s="5"/>
      <c r="P15" s="5"/>
      <c r="Q15" s="5">
        <v>13878</v>
      </c>
      <c r="R15" s="5">
        <v>0</v>
      </c>
      <c r="S15" s="5"/>
      <c r="T15" s="5">
        <v>44766</v>
      </c>
      <c r="U15" s="5"/>
      <c r="V15" s="5"/>
      <c r="W15" s="5">
        <v>12162.5</v>
      </c>
      <c r="X15" s="5">
        <v>3540</v>
      </c>
      <c r="Y15" s="5">
        <v>0</v>
      </c>
      <c r="Z15" s="5">
        <v>0</v>
      </c>
      <c r="AA15" s="5">
        <v>0</v>
      </c>
      <c r="AB15" s="5">
        <f t="shared" si="0"/>
        <v>301876.75</v>
      </c>
      <c r="AC15" s="5">
        <f t="shared" si="1"/>
        <v>105656.86</v>
      </c>
    </row>
    <row r="16" spans="1:29" ht="15" customHeight="1" x14ac:dyDescent="0.25">
      <c r="A16" s="15">
        <f t="shared" si="2"/>
        <v>45885</v>
      </c>
      <c r="B16" s="5">
        <v>170825</v>
      </c>
      <c r="C16" s="5"/>
      <c r="D16" s="5">
        <v>3541</v>
      </c>
      <c r="E16" s="5">
        <v>29403</v>
      </c>
      <c r="F16" s="5"/>
      <c r="G16" s="5"/>
      <c r="H16" s="5"/>
      <c r="I16" s="5"/>
      <c r="J16" s="5"/>
      <c r="K16" s="5">
        <v>27804</v>
      </c>
      <c r="L16" s="5"/>
      <c r="M16" s="5">
        <v>14557.75</v>
      </c>
      <c r="N16" s="5"/>
      <c r="O16" s="5"/>
      <c r="P16" s="5"/>
      <c r="Q16" s="5">
        <v>12484</v>
      </c>
      <c r="R16" s="5">
        <v>0</v>
      </c>
      <c r="S16" s="5"/>
      <c r="T16" s="5">
        <v>47445</v>
      </c>
      <c r="U16" s="5"/>
      <c r="V16" s="5"/>
      <c r="W16" s="5">
        <v>8674.5</v>
      </c>
      <c r="X16" s="5">
        <v>8442</v>
      </c>
      <c r="Y16" s="5">
        <v>0</v>
      </c>
      <c r="Z16" s="5">
        <v>0</v>
      </c>
      <c r="AA16" s="5">
        <v>0</v>
      </c>
      <c r="AB16" s="5">
        <f t="shared" ref="AB16" si="3">SUM(B16:AA16)</f>
        <v>323176.25</v>
      </c>
      <c r="AC16" s="5">
        <f t="shared" ref="AC16" si="4">ROUND(AB16*0.35,2)</f>
        <v>113111.69</v>
      </c>
    </row>
    <row r="17" spans="1:29" ht="15" customHeight="1" x14ac:dyDescent="0.25">
      <c r="A17" s="15">
        <f t="shared" si="2"/>
        <v>45892</v>
      </c>
      <c r="B17" s="5">
        <v>139438.25</v>
      </c>
      <c r="C17" s="5"/>
      <c r="D17" s="5">
        <v>12166</v>
      </c>
      <c r="E17" s="5">
        <v>14603</v>
      </c>
      <c r="F17" s="5"/>
      <c r="G17" s="5"/>
      <c r="H17" s="5"/>
      <c r="I17" s="5"/>
      <c r="J17" s="5"/>
      <c r="K17" s="5">
        <v>21392</v>
      </c>
      <c r="L17" s="5"/>
      <c r="M17" s="5">
        <v>73676.25</v>
      </c>
      <c r="N17" s="5"/>
      <c r="O17" s="5"/>
      <c r="P17" s="5"/>
      <c r="Q17" s="5">
        <v>14337</v>
      </c>
      <c r="R17" s="5">
        <v>0</v>
      </c>
      <c r="S17" s="5"/>
      <c r="T17" s="5">
        <v>43140</v>
      </c>
      <c r="U17" s="5"/>
      <c r="V17" s="5"/>
      <c r="W17" s="5">
        <v>6965.5</v>
      </c>
      <c r="X17" s="5">
        <v>-1570</v>
      </c>
      <c r="Y17" s="5">
        <v>0</v>
      </c>
      <c r="Z17" s="5">
        <v>0</v>
      </c>
      <c r="AA17" s="5">
        <v>0</v>
      </c>
      <c r="AB17" s="5">
        <f t="shared" ref="AB17" si="5">SUM(B17:AA17)</f>
        <v>324148</v>
      </c>
      <c r="AC17" s="5">
        <f t="shared" ref="AC17" si="6">ROUND(AB17*0.35,2)</f>
        <v>113451.8</v>
      </c>
    </row>
    <row r="18" spans="1:29" ht="15" customHeight="1" x14ac:dyDescent="0.25">
      <c r="A18" s="15">
        <f t="shared" si="2"/>
        <v>45899</v>
      </c>
      <c r="B18" s="5">
        <v>-34220.15</v>
      </c>
      <c r="C18" s="5"/>
      <c r="D18" s="5">
        <v>27902</v>
      </c>
      <c r="E18" s="5">
        <v>22942</v>
      </c>
      <c r="F18" s="5"/>
      <c r="G18" s="5"/>
      <c r="H18" s="5"/>
      <c r="I18" s="5"/>
      <c r="J18" s="5"/>
      <c r="K18" s="5">
        <v>15352</v>
      </c>
      <c r="L18" s="5"/>
      <c r="M18" s="5">
        <v>76633.8</v>
      </c>
      <c r="N18" s="5"/>
      <c r="O18" s="5"/>
      <c r="P18" s="5"/>
      <c r="Q18" s="5">
        <v>13390</v>
      </c>
      <c r="R18" s="5">
        <v>0</v>
      </c>
      <c r="S18" s="5"/>
      <c r="T18" s="5">
        <v>65208</v>
      </c>
      <c r="U18" s="5"/>
      <c r="V18" s="5"/>
      <c r="W18" s="5">
        <v>3731</v>
      </c>
      <c r="X18" s="5">
        <v>4693</v>
      </c>
      <c r="Y18" s="5">
        <v>0</v>
      </c>
      <c r="Z18" s="5">
        <v>0</v>
      </c>
      <c r="AA18" s="5">
        <v>0</v>
      </c>
      <c r="AB18" s="5">
        <f t="shared" ref="AB18" si="7">SUM(B18:AA18)</f>
        <v>195631.65</v>
      </c>
      <c r="AC18" s="5">
        <f t="shared" ref="AC18" si="8">ROUND(AB18*0.35,2)</f>
        <v>68471.08</v>
      </c>
    </row>
    <row r="19" spans="1:29" ht="15" customHeight="1" x14ac:dyDescent="0.25">
      <c r="A19" s="15">
        <f t="shared" si="2"/>
        <v>45906</v>
      </c>
      <c r="B19" s="5">
        <v>47774.26</v>
      </c>
      <c r="C19" s="5"/>
      <c r="D19" s="5">
        <v>-634</v>
      </c>
      <c r="E19" s="5">
        <v>1924</v>
      </c>
      <c r="F19" s="5"/>
      <c r="G19" s="5"/>
      <c r="H19" s="5"/>
      <c r="I19" s="5"/>
      <c r="J19" s="5"/>
      <c r="K19" s="5">
        <v>10494</v>
      </c>
      <c r="L19" s="5"/>
      <c r="M19" s="5">
        <v>3753.25</v>
      </c>
      <c r="N19" s="5"/>
      <c r="O19" s="5"/>
      <c r="P19" s="5"/>
      <c r="Q19" s="5">
        <v>12219</v>
      </c>
      <c r="R19" s="5">
        <v>560</v>
      </c>
      <c r="S19" s="5"/>
      <c r="T19" s="5">
        <v>45041.01</v>
      </c>
      <c r="U19" s="5"/>
      <c r="V19" s="5"/>
      <c r="W19" s="5">
        <v>12532</v>
      </c>
      <c r="X19" s="5">
        <v>12873</v>
      </c>
      <c r="Y19" s="5">
        <v>0</v>
      </c>
      <c r="Z19" s="5">
        <v>0</v>
      </c>
      <c r="AA19" s="5">
        <v>0</v>
      </c>
      <c r="AB19" s="5">
        <f t="shared" ref="AB19" si="9">SUM(B19:AA19)</f>
        <v>146536.52000000002</v>
      </c>
      <c r="AC19" s="5">
        <f t="shared" ref="AC19" si="10">ROUND(AB19*0.35,2)</f>
        <v>51287.78</v>
      </c>
    </row>
    <row r="20" spans="1:29" ht="15" customHeight="1" x14ac:dyDescent="0.25">
      <c r="A20" s="15">
        <f t="shared" si="2"/>
        <v>45913</v>
      </c>
      <c r="B20" s="5">
        <v>-13264.25</v>
      </c>
      <c r="C20" s="5"/>
      <c r="D20" s="5">
        <v>-3151</v>
      </c>
      <c r="E20" s="5">
        <v>22325</v>
      </c>
      <c r="F20" s="5"/>
      <c r="G20" s="5"/>
      <c r="H20" s="5"/>
      <c r="I20" s="5"/>
      <c r="J20" s="5"/>
      <c r="K20" s="5">
        <v>16623</v>
      </c>
      <c r="L20" s="5"/>
      <c r="M20" s="5">
        <v>53344</v>
      </c>
      <c r="N20" s="5"/>
      <c r="O20" s="5"/>
      <c r="P20" s="5"/>
      <c r="Q20" s="5">
        <v>11812</v>
      </c>
      <c r="R20" s="5">
        <v>330</v>
      </c>
      <c r="S20" s="5"/>
      <c r="T20" s="5">
        <v>45001.02</v>
      </c>
      <c r="U20" s="5"/>
      <c r="V20" s="5"/>
      <c r="W20" s="5">
        <v>5487</v>
      </c>
      <c r="X20" s="5">
        <v>4382</v>
      </c>
      <c r="Y20" s="5">
        <v>0</v>
      </c>
      <c r="Z20" s="5">
        <v>0</v>
      </c>
      <c r="AA20" s="5">
        <v>0</v>
      </c>
      <c r="AB20" s="5">
        <f t="shared" ref="AB20" si="11">SUM(B20:AA20)</f>
        <v>142888.76999999999</v>
      </c>
      <c r="AC20" s="5">
        <f t="shared" ref="AC20" si="12">ROUND(AB20*0.35,2)</f>
        <v>50011.07</v>
      </c>
    </row>
    <row r="21" spans="1:29" ht="15" customHeight="1" x14ac:dyDescent="0.25">
      <c r="A21" s="15">
        <f t="shared" si="2"/>
        <v>45920</v>
      </c>
      <c r="B21" s="5">
        <v>-50576.5</v>
      </c>
      <c r="C21" s="5"/>
      <c r="D21" s="5">
        <v>13246</v>
      </c>
      <c r="E21" s="5">
        <v>53706</v>
      </c>
      <c r="F21" s="5"/>
      <c r="G21" s="5"/>
      <c r="H21" s="5"/>
      <c r="I21" s="5"/>
      <c r="J21" s="5"/>
      <c r="K21" s="5">
        <v>-188471</v>
      </c>
      <c r="L21" s="5"/>
      <c r="M21" s="5">
        <v>66437</v>
      </c>
      <c r="N21" s="5"/>
      <c r="O21" s="5"/>
      <c r="P21" s="5"/>
      <c r="Q21" s="5">
        <v>12948</v>
      </c>
      <c r="R21" s="5">
        <v>29010</v>
      </c>
      <c r="S21" s="5"/>
      <c r="T21" s="5">
        <v>-6525</v>
      </c>
      <c r="U21" s="5"/>
      <c r="V21" s="5"/>
      <c r="W21" s="5">
        <v>3064</v>
      </c>
      <c r="X21" s="5">
        <v>7894</v>
      </c>
      <c r="Y21" s="5">
        <v>0</v>
      </c>
      <c r="Z21" s="5">
        <v>0</v>
      </c>
      <c r="AA21" s="5">
        <v>0</v>
      </c>
      <c r="AB21" s="5">
        <f t="shared" ref="AB21" si="13">SUM(B21:AA21)</f>
        <v>-59267.5</v>
      </c>
      <c r="AC21" s="5">
        <f t="shared" ref="AC21" si="14">ROUND(AB21*0.35,2)</f>
        <v>-20743.63</v>
      </c>
    </row>
    <row r="22" spans="1:29" ht="15" customHeight="1" x14ac:dyDescent="0.25">
      <c r="A22" s="15">
        <f t="shared" si="2"/>
        <v>45927</v>
      </c>
      <c r="B22" s="5">
        <v>62759.25</v>
      </c>
      <c r="C22" s="5"/>
      <c r="D22" s="5">
        <v>16758</v>
      </c>
      <c r="E22" s="5">
        <v>-18648</v>
      </c>
      <c r="F22" s="5"/>
      <c r="G22" s="5"/>
      <c r="H22" s="5"/>
      <c r="I22" s="5"/>
      <c r="J22" s="5"/>
      <c r="K22" s="5">
        <v>23749</v>
      </c>
      <c r="L22" s="5"/>
      <c r="M22" s="5">
        <v>38833.75</v>
      </c>
      <c r="N22" s="5"/>
      <c r="O22" s="5"/>
      <c r="P22" s="5"/>
      <c r="Q22" s="5">
        <v>12935</v>
      </c>
      <c r="R22" s="5">
        <v>320</v>
      </c>
      <c r="S22" s="5"/>
      <c r="T22" s="5">
        <v>40483.019999999997</v>
      </c>
      <c r="U22" s="5"/>
      <c r="V22" s="5"/>
      <c r="W22" s="5">
        <v>7041</v>
      </c>
      <c r="X22" s="5">
        <v>19354</v>
      </c>
      <c r="Y22" s="5">
        <v>0</v>
      </c>
      <c r="Z22" s="5">
        <v>0</v>
      </c>
      <c r="AA22" s="5">
        <v>0</v>
      </c>
      <c r="AB22" s="5">
        <f t="shared" ref="AB22" si="15">SUM(B22:AA22)</f>
        <v>203585.02</v>
      </c>
      <c r="AC22" s="5">
        <f t="shared" ref="AC22" si="16">ROUND(AB22*0.35,2)</f>
        <v>71254.759999999995</v>
      </c>
    </row>
    <row r="23" spans="1:29" ht="15" customHeight="1" x14ac:dyDescent="0.25">
      <c r="A23" s="15">
        <f t="shared" si="2"/>
        <v>45934</v>
      </c>
      <c r="B23" s="5">
        <v>99386.25</v>
      </c>
      <c r="C23" s="5"/>
      <c r="D23" s="5">
        <v>33503</v>
      </c>
      <c r="E23" s="5">
        <v>22375</v>
      </c>
      <c r="F23" s="5"/>
      <c r="G23" s="5"/>
      <c r="H23" s="5"/>
      <c r="I23" s="5"/>
      <c r="J23" s="5"/>
      <c r="K23" s="5">
        <v>6441</v>
      </c>
      <c r="L23" s="5"/>
      <c r="M23" s="5">
        <v>2394.25</v>
      </c>
      <c r="N23" s="5"/>
      <c r="O23" s="5"/>
      <c r="P23" s="5"/>
      <c r="Q23" s="5">
        <v>13660</v>
      </c>
      <c r="R23" s="5">
        <v>500</v>
      </c>
      <c r="S23" s="5"/>
      <c r="T23" s="5">
        <v>39779</v>
      </c>
      <c r="U23" s="5"/>
      <c r="V23" s="5"/>
      <c r="W23" s="5">
        <v>13555.5</v>
      </c>
      <c r="X23" s="5">
        <v>14302</v>
      </c>
      <c r="Y23" s="5">
        <v>0</v>
      </c>
      <c r="Z23" s="5">
        <v>0</v>
      </c>
      <c r="AA23" s="5">
        <v>0</v>
      </c>
      <c r="AB23" s="5">
        <f t="shared" ref="AB23" si="17">SUM(B23:AA23)</f>
        <v>245896</v>
      </c>
      <c r="AC23" s="5">
        <f t="shared" ref="AC23" si="18">ROUND(AB23*0.35,2)</f>
        <v>86063.6</v>
      </c>
    </row>
    <row r="24" spans="1:29" ht="15" customHeight="1" x14ac:dyDescent="0.25">
      <c r="A24" s="15">
        <f t="shared" si="2"/>
        <v>45941</v>
      </c>
      <c r="B24" s="5">
        <v>145965.03</v>
      </c>
      <c r="C24" s="5"/>
      <c r="D24" s="5">
        <v>11471</v>
      </c>
      <c r="E24" s="5">
        <v>37588</v>
      </c>
      <c r="F24" s="5"/>
      <c r="G24" s="5"/>
      <c r="H24" s="5"/>
      <c r="I24" s="5"/>
      <c r="J24" s="5"/>
      <c r="K24" s="5">
        <v>21428</v>
      </c>
      <c r="L24" s="5"/>
      <c r="M24" s="5">
        <v>13600</v>
      </c>
      <c r="N24" s="5"/>
      <c r="O24" s="5"/>
      <c r="P24" s="5"/>
      <c r="Q24" s="5">
        <v>14970</v>
      </c>
      <c r="R24" s="5">
        <v>400</v>
      </c>
      <c r="S24" s="5"/>
      <c r="T24" s="5">
        <v>44126</v>
      </c>
      <c r="U24" s="5"/>
      <c r="V24" s="5"/>
      <c r="W24" s="5">
        <v>0</v>
      </c>
      <c r="X24" s="5">
        <v>4020</v>
      </c>
      <c r="Y24" s="5">
        <v>0</v>
      </c>
      <c r="Z24" s="5">
        <v>0</v>
      </c>
      <c r="AA24" s="5">
        <v>0</v>
      </c>
      <c r="AB24" s="5">
        <f t="shared" ref="AB24" si="19">SUM(B24:AA24)</f>
        <v>293568.03000000003</v>
      </c>
      <c r="AC24" s="5">
        <f t="shared" ref="AC24" si="20">ROUND(AB24*0.35,2)</f>
        <v>102748.81</v>
      </c>
    </row>
    <row r="25" spans="1:29" ht="15" customHeight="1" x14ac:dyDescent="0.25">
      <c r="A25" s="15">
        <f t="shared" si="2"/>
        <v>45948</v>
      </c>
      <c r="B25" s="5">
        <v>143188</v>
      </c>
      <c r="C25" s="5"/>
      <c r="D25" s="5">
        <v>16193</v>
      </c>
      <c r="E25" s="5">
        <v>19374</v>
      </c>
      <c r="F25" s="5"/>
      <c r="G25" s="5"/>
      <c r="H25" s="5"/>
      <c r="I25" s="5"/>
      <c r="J25" s="5"/>
      <c r="K25" s="5">
        <v>24209</v>
      </c>
      <c r="L25" s="5"/>
      <c r="M25" s="5">
        <v>5769.25</v>
      </c>
      <c r="N25" s="5"/>
      <c r="O25" s="5"/>
      <c r="P25" s="5"/>
      <c r="Q25" s="5">
        <v>12828</v>
      </c>
      <c r="R25" s="5">
        <v>410</v>
      </c>
      <c r="S25" s="5"/>
      <c r="T25" s="5">
        <v>33446</v>
      </c>
      <c r="U25" s="5"/>
      <c r="V25" s="5"/>
      <c r="W25" s="5">
        <v>392</v>
      </c>
      <c r="X25" s="5">
        <v>15311</v>
      </c>
      <c r="Y25" s="5">
        <v>0</v>
      </c>
      <c r="Z25" s="5">
        <v>0</v>
      </c>
      <c r="AA25" s="5">
        <v>0</v>
      </c>
      <c r="AB25" s="5">
        <f t="shared" ref="AB25" si="21">SUM(B25:AA25)</f>
        <v>271120.25</v>
      </c>
      <c r="AC25" s="5">
        <f t="shared" ref="AC25" si="22">ROUND(AB25*0.35,2)</f>
        <v>94892.09</v>
      </c>
    </row>
    <row r="26" spans="1:29" ht="15" customHeight="1" x14ac:dyDescent="0.25">
      <c r="A26" s="15">
        <f t="shared" si="2"/>
        <v>45955</v>
      </c>
      <c r="B26" s="5">
        <v>83183.25</v>
      </c>
      <c r="C26" s="5"/>
      <c r="D26" s="5">
        <v>45226.25</v>
      </c>
      <c r="E26" s="5">
        <v>24263</v>
      </c>
      <c r="F26" s="5"/>
      <c r="G26" s="5"/>
      <c r="H26" s="5"/>
      <c r="I26" s="5"/>
      <c r="J26" s="5"/>
      <c r="K26" s="5">
        <v>4240</v>
      </c>
      <c r="L26" s="5"/>
      <c r="M26" s="5">
        <v>-1660.75</v>
      </c>
      <c r="N26" s="5"/>
      <c r="O26" s="5"/>
      <c r="P26" s="5"/>
      <c r="Q26" s="5">
        <v>13340</v>
      </c>
      <c r="R26" s="5">
        <v>380</v>
      </c>
      <c r="S26" s="5"/>
      <c r="T26" s="5">
        <v>34671</v>
      </c>
      <c r="U26" s="5"/>
      <c r="V26" s="5"/>
      <c r="W26" s="5">
        <v>6447</v>
      </c>
      <c r="X26" s="5">
        <v>7877</v>
      </c>
      <c r="Y26" s="5">
        <v>0</v>
      </c>
      <c r="Z26" s="5">
        <v>0</v>
      </c>
      <c r="AA26" s="5">
        <v>0</v>
      </c>
      <c r="AB26" s="5">
        <f t="shared" ref="AB26" si="23">SUM(B26:AA26)</f>
        <v>217966.75</v>
      </c>
      <c r="AC26" s="5">
        <f t="shared" ref="AC26" si="24">ROUND(AB26*0.35,2)</f>
        <v>76288.36</v>
      </c>
    </row>
    <row r="27" spans="1:29" ht="15" customHeight="1" x14ac:dyDescent="0.25">
      <c r="A27" s="15">
        <f t="shared" si="2"/>
        <v>45962</v>
      </c>
      <c r="B27" s="5">
        <v>106709.5</v>
      </c>
      <c r="C27" s="5"/>
      <c r="D27" s="5">
        <v>33066</v>
      </c>
      <c r="E27" s="5">
        <v>30066</v>
      </c>
      <c r="F27" s="5"/>
      <c r="G27" s="5"/>
      <c r="H27" s="5"/>
      <c r="I27" s="5"/>
      <c r="J27" s="5"/>
      <c r="K27" s="5">
        <v>24512</v>
      </c>
      <c r="L27" s="5"/>
      <c r="M27" s="5">
        <v>60544</v>
      </c>
      <c r="N27" s="5"/>
      <c r="O27" s="5"/>
      <c r="P27" s="5"/>
      <c r="Q27" s="5">
        <v>13186</v>
      </c>
      <c r="R27" s="5">
        <v>310</v>
      </c>
      <c r="S27" s="5"/>
      <c r="T27" s="5">
        <v>31609.01</v>
      </c>
      <c r="U27" s="5"/>
      <c r="V27" s="5"/>
      <c r="W27" s="5">
        <v>17079.5</v>
      </c>
      <c r="X27" s="5">
        <v>17084</v>
      </c>
      <c r="Y27" s="5">
        <v>0</v>
      </c>
      <c r="Z27" s="5">
        <v>0</v>
      </c>
      <c r="AA27" s="5">
        <v>0</v>
      </c>
      <c r="AB27" s="5">
        <f t="shared" ref="AB27" si="25">SUM(B27:AA27)</f>
        <v>334166.01</v>
      </c>
      <c r="AC27" s="5">
        <f t="shared" ref="AC27" si="26">ROUND(AB27*0.35,2)</f>
        <v>116958.1</v>
      </c>
    </row>
    <row r="28" spans="1:29" ht="15" customHeight="1" x14ac:dyDescent="0.25">
      <c r="A28" s="15">
        <f t="shared" si="2"/>
        <v>45969</v>
      </c>
      <c r="B28" s="5">
        <v>-36013</v>
      </c>
      <c r="C28" s="5"/>
      <c r="D28" s="5">
        <v>3391</v>
      </c>
      <c r="E28" s="5">
        <v>37873</v>
      </c>
      <c r="F28" s="5"/>
      <c r="G28" s="5"/>
      <c r="H28" s="5"/>
      <c r="I28" s="5"/>
      <c r="J28" s="5"/>
      <c r="K28" s="5">
        <v>1473</v>
      </c>
      <c r="L28" s="5"/>
      <c r="M28" s="5">
        <v>-33561.5</v>
      </c>
      <c r="N28" s="5"/>
      <c r="O28" s="5"/>
      <c r="P28" s="5"/>
      <c r="Q28" s="5">
        <v>14688</v>
      </c>
      <c r="R28" s="5">
        <v>430</v>
      </c>
      <c r="S28" s="5"/>
      <c r="T28" s="5">
        <v>33155</v>
      </c>
      <c r="U28" s="5"/>
      <c r="V28" s="5"/>
      <c r="W28" s="5">
        <v>9047</v>
      </c>
      <c r="X28" s="5">
        <v>13121</v>
      </c>
      <c r="Y28" s="5">
        <v>0</v>
      </c>
      <c r="Z28" s="5">
        <v>0</v>
      </c>
      <c r="AA28" s="5">
        <v>0</v>
      </c>
      <c r="AB28" s="5">
        <f t="shared" ref="AB28" si="27">SUM(B28:AA28)</f>
        <v>43603.5</v>
      </c>
      <c r="AC28" s="5">
        <f t="shared" ref="AC28" si="28">ROUND(AB28*0.35,2)</f>
        <v>15261.23</v>
      </c>
    </row>
    <row r="29" spans="1:29" ht="15" customHeight="1" x14ac:dyDescent="0.25">
      <c r="A29" s="15">
        <f t="shared" si="2"/>
        <v>45976</v>
      </c>
      <c r="B29" s="5">
        <v>171200.5</v>
      </c>
      <c r="C29" s="5"/>
      <c r="D29" s="5">
        <v>24779</v>
      </c>
      <c r="E29" s="5">
        <v>-908</v>
      </c>
      <c r="F29" s="5"/>
      <c r="G29" s="5"/>
      <c r="H29" s="5"/>
      <c r="I29" s="5"/>
      <c r="J29" s="5"/>
      <c r="K29" s="5">
        <v>31155</v>
      </c>
      <c r="L29" s="5"/>
      <c r="M29" s="5">
        <v>183087.25</v>
      </c>
      <c r="N29" s="5"/>
      <c r="O29" s="5"/>
      <c r="P29" s="5"/>
      <c r="Q29" s="5">
        <v>12704</v>
      </c>
      <c r="R29" s="5">
        <v>840</v>
      </c>
      <c r="S29" s="5"/>
      <c r="T29" s="5">
        <v>42367</v>
      </c>
      <c r="U29" s="5"/>
      <c r="V29" s="5"/>
      <c r="W29" s="5">
        <v>3647.5</v>
      </c>
      <c r="X29" s="5">
        <v>14621</v>
      </c>
      <c r="Y29" s="5">
        <v>0</v>
      </c>
      <c r="Z29" s="5">
        <v>0</v>
      </c>
      <c r="AA29" s="5">
        <v>0</v>
      </c>
      <c r="AB29" s="5">
        <f t="shared" ref="AB29" si="29">SUM(B29:AA29)</f>
        <v>483493.25</v>
      </c>
      <c r="AC29" s="5">
        <f t="shared" ref="AC29" si="30">ROUND(AB29*0.35,2)</f>
        <v>169222.64</v>
      </c>
    </row>
    <row r="30" spans="1:29" ht="15" customHeight="1" x14ac:dyDescent="0.25">
      <c r="A30" s="15">
        <f t="shared" si="2"/>
        <v>45983</v>
      </c>
      <c r="B30" s="5">
        <v>-30241.25</v>
      </c>
      <c r="C30" s="5"/>
      <c r="D30" s="5">
        <v>13674</v>
      </c>
      <c r="E30" s="5">
        <v>27135</v>
      </c>
      <c r="F30" s="5"/>
      <c r="G30" s="5"/>
      <c r="H30" s="5"/>
      <c r="I30" s="5"/>
      <c r="J30" s="5"/>
      <c r="K30" s="5">
        <v>14752</v>
      </c>
      <c r="L30" s="5"/>
      <c r="M30" s="5">
        <v>15605.5</v>
      </c>
      <c r="N30" s="5"/>
      <c r="O30" s="5"/>
      <c r="P30" s="5"/>
      <c r="Q30" s="5">
        <v>15812</v>
      </c>
      <c r="R30" s="5">
        <v>500</v>
      </c>
      <c r="S30" s="5"/>
      <c r="T30" s="5">
        <v>34787</v>
      </c>
      <c r="U30" s="5"/>
      <c r="V30" s="5"/>
      <c r="W30" s="5">
        <v>3067.01</v>
      </c>
      <c r="X30" s="5">
        <v>9317</v>
      </c>
      <c r="Y30" s="5">
        <v>0</v>
      </c>
      <c r="Z30" s="5">
        <v>0</v>
      </c>
      <c r="AA30" s="5">
        <v>0</v>
      </c>
      <c r="AB30" s="5">
        <f t="shared" ref="AB30" si="31">SUM(B30:AA30)</f>
        <v>104408.26</v>
      </c>
      <c r="AC30" s="5">
        <f t="shared" ref="AC30" si="32">ROUND(AB30*0.35,2)</f>
        <v>36542.89</v>
      </c>
    </row>
    <row r="31" spans="1:29" ht="15" customHeight="1" x14ac:dyDescent="0.25">
      <c r="A31" s="15">
        <f t="shared" si="2"/>
        <v>45990</v>
      </c>
      <c r="B31" s="5">
        <v>75620.5</v>
      </c>
      <c r="C31" s="5"/>
      <c r="D31" s="5">
        <v>7299</v>
      </c>
      <c r="E31" s="5">
        <v>24866</v>
      </c>
      <c r="F31" s="5"/>
      <c r="G31" s="5"/>
      <c r="H31" s="5"/>
      <c r="I31" s="5"/>
      <c r="J31" s="5"/>
      <c r="K31" s="5">
        <v>21469</v>
      </c>
      <c r="L31" s="5"/>
      <c r="M31" s="5">
        <v>16117.25</v>
      </c>
      <c r="N31" s="5"/>
      <c r="O31" s="5"/>
      <c r="P31" s="5"/>
      <c r="Q31" s="5">
        <v>13161</v>
      </c>
      <c r="R31" s="5">
        <v>630</v>
      </c>
      <c r="S31" s="5"/>
      <c r="T31" s="5">
        <v>48095</v>
      </c>
      <c r="U31" s="5"/>
      <c r="V31" s="5"/>
      <c r="W31" s="5">
        <v>18716.5</v>
      </c>
      <c r="X31" s="5">
        <v>6488</v>
      </c>
      <c r="Y31" s="5">
        <v>0</v>
      </c>
      <c r="Z31" s="5">
        <v>0</v>
      </c>
      <c r="AA31" s="5">
        <v>0</v>
      </c>
      <c r="AB31" s="5">
        <f t="shared" ref="AB31" si="33">SUM(B31:AA31)</f>
        <v>232462.25</v>
      </c>
      <c r="AC31" s="5">
        <f t="shared" ref="AC31" si="34">ROUND(AB31*0.35,2)</f>
        <v>81361.789999999994</v>
      </c>
    </row>
    <row r="32" spans="1:29" ht="15" customHeight="1" x14ac:dyDescent="0.25">
      <c r="A32" s="15">
        <f t="shared" si="2"/>
        <v>45997</v>
      </c>
      <c r="B32" s="5">
        <v>140707.75</v>
      </c>
      <c r="C32" s="5"/>
      <c r="D32" s="5">
        <v>22424</v>
      </c>
      <c r="E32" s="5">
        <v>4034</v>
      </c>
      <c r="F32" s="5"/>
      <c r="G32" s="5"/>
      <c r="H32" s="5"/>
      <c r="I32" s="5"/>
      <c r="J32" s="5"/>
      <c r="K32" s="5">
        <v>16828</v>
      </c>
      <c r="L32" s="5"/>
      <c r="M32" s="5">
        <v>32051.5</v>
      </c>
      <c r="N32" s="5"/>
      <c r="O32" s="5"/>
      <c r="P32" s="5"/>
      <c r="Q32" s="5">
        <v>13945</v>
      </c>
      <c r="R32" s="5">
        <v>450</v>
      </c>
      <c r="S32" s="5"/>
      <c r="T32" s="5">
        <v>39532</v>
      </c>
      <c r="U32" s="5"/>
      <c r="V32" s="5"/>
      <c r="W32" s="5">
        <v>14402.5</v>
      </c>
      <c r="X32" s="5">
        <v>8857</v>
      </c>
      <c r="Y32" s="5">
        <v>0</v>
      </c>
      <c r="Z32" s="5">
        <v>0</v>
      </c>
      <c r="AA32" s="5">
        <v>0</v>
      </c>
      <c r="AB32" s="5">
        <f t="shared" ref="AB32" si="35">SUM(B32:AA32)</f>
        <v>293231.75</v>
      </c>
      <c r="AC32" s="5">
        <f t="shared" ref="AC32" si="36">ROUND(AB32*0.35,2)</f>
        <v>102631.11</v>
      </c>
    </row>
    <row r="33" spans="1:29" ht="15" customHeight="1" x14ac:dyDescent="0.25">
      <c r="A33" s="15">
        <f t="shared" si="2"/>
        <v>46004</v>
      </c>
      <c r="B33" s="5">
        <v>132183.25</v>
      </c>
      <c r="C33" s="5"/>
      <c r="D33" s="5">
        <v>-4988</v>
      </c>
      <c r="E33" s="5">
        <v>1277</v>
      </c>
      <c r="F33" s="5"/>
      <c r="G33" s="5"/>
      <c r="H33" s="5"/>
      <c r="I33" s="5"/>
      <c r="J33" s="5"/>
      <c r="K33" s="5">
        <v>-8203</v>
      </c>
      <c r="L33" s="5"/>
      <c r="M33" s="5">
        <v>133986.5</v>
      </c>
      <c r="N33" s="5"/>
      <c r="O33" s="5"/>
      <c r="P33" s="5"/>
      <c r="Q33" s="5">
        <v>12641</v>
      </c>
      <c r="R33" s="5">
        <v>510</v>
      </c>
      <c r="S33" s="5"/>
      <c r="T33" s="5">
        <v>26078</v>
      </c>
      <c r="U33" s="5"/>
      <c r="V33" s="5"/>
      <c r="W33" s="5">
        <v>-5087</v>
      </c>
      <c r="X33" s="5">
        <v>6480</v>
      </c>
      <c r="Y33" s="5">
        <v>0</v>
      </c>
      <c r="Z33" s="5">
        <v>0</v>
      </c>
      <c r="AA33" s="5">
        <v>0</v>
      </c>
      <c r="AB33" s="5">
        <f t="shared" ref="AB33" si="37">SUM(B33:AA33)</f>
        <v>294877.75</v>
      </c>
      <c r="AC33" s="5">
        <f t="shared" ref="AC33" si="38">ROUND(AB33*0.35,2)</f>
        <v>103207.21</v>
      </c>
    </row>
    <row r="34" spans="1:29" ht="15" customHeight="1" x14ac:dyDescent="0.25">
      <c r="A34" s="15">
        <f t="shared" si="2"/>
        <v>46011</v>
      </c>
      <c r="B34" s="5">
        <v>88078.75</v>
      </c>
      <c r="C34" s="5"/>
      <c r="D34" s="5">
        <v>21951</v>
      </c>
      <c r="E34" s="5">
        <v>31530</v>
      </c>
      <c r="F34" s="5"/>
      <c r="G34" s="5"/>
      <c r="H34" s="5"/>
      <c r="I34" s="5"/>
      <c r="J34" s="5"/>
      <c r="K34" s="5">
        <v>16375</v>
      </c>
      <c r="L34" s="5"/>
      <c r="M34" s="5">
        <v>34803.25</v>
      </c>
      <c r="N34" s="5"/>
      <c r="O34" s="5"/>
      <c r="P34" s="5"/>
      <c r="Q34" s="5">
        <v>15283</v>
      </c>
      <c r="R34" s="5">
        <v>460</v>
      </c>
      <c r="S34" s="5"/>
      <c r="T34" s="5">
        <v>50926</v>
      </c>
      <c r="U34" s="5"/>
      <c r="V34" s="5"/>
      <c r="W34" s="5">
        <v>12392</v>
      </c>
      <c r="X34" s="5">
        <v>10178</v>
      </c>
      <c r="Y34" s="5">
        <v>0</v>
      </c>
      <c r="Z34" s="5">
        <v>0</v>
      </c>
      <c r="AA34" s="5">
        <v>0</v>
      </c>
      <c r="AB34" s="5">
        <f t="shared" ref="AB34" si="39">SUM(B34:AA34)</f>
        <v>281977</v>
      </c>
      <c r="AC34" s="5">
        <f t="shared" ref="AC34" si="40">ROUND(AB34*0.35,2)</f>
        <v>98691.95</v>
      </c>
    </row>
    <row r="35" spans="1:29" ht="15" customHeight="1" x14ac:dyDescent="0.25">
      <c r="A35" s="15">
        <f t="shared" si="2"/>
        <v>46018</v>
      </c>
      <c r="B35" s="5">
        <v>65427.25</v>
      </c>
      <c r="C35" s="5"/>
      <c r="D35" s="5">
        <v>13831</v>
      </c>
      <c r="E35" s="5">
        <v>19676</v>
      </c>
      <c r="F35" s="5"/>
      <c r="G35" s="5"/>
      <c r="H35" s="5"/>
      <c r="I35" s="5"/>
      <c r="J35" s="5"/>
      <c r="K35" s="5">
        <v>12158</v>
      </c>
      <c r="L35" s="5"/>
      <c r="M35" s="5">
        <v>45969.75</v>
      </c>
      <c r="N35" s="5"/>
      <c r="O35" s="5"/>
      <c r="P35" s="5"/>
      <c r="Q35" s="5">
        <v>14400</v>
      </c>
      <c r="R35" s="5">
        <v>470</v>
      </c>
      <c r="S35" s="5"/>
      <c r="T35" s="5">
        <v>38222</v>
      </c>
      <c r="U35" s="5"/>
      <c r="V35" s="5"/>
      <c r="W35" s="5">
        <v>10781.5</v>
      </c>
      <c r="X35" s="5">
        <v>6974</v>
      </c>
      <c r="Y35" s="5">
        <v>0</v>
      </c>
      <c r="Z35" s="5">
        <v>0</v>
      </c>
      <c r="AA35" s="5">
        <v>0</v>
      </c>
      <c r="AB35" s="5">
        <f t="shared" ref="AB35" si="41">SUM(B35:AA35)</f>
        <v>227909.5</v>
      </c>
      <c r="AC35" s="5">
        <f t="shared" ref="AC35" si="42">ROUND(AB35*0.35,2)</f>
        <v>79768.33</v>
      </c>
    </row>
    <row r="36" spans="1:29" ht="15" customHeight="1" x14ac:dyDescent="0.25">
      <c r="A36" s="15">
        <f t="shared" si="2"/>
        <v>46025</v>
      </c>
      <c r="B36" s="5">
        <v>80823.25</v>
      </c>
      <c r="C36" s="5"/>
      <c r="D36" s="5">
        <v>28204</v>
      </c>
      <c r="E36" s="5">
        <v>33472</v>
      </c>
      <c r="F36" s="5"/>
      <c r="G36" s="5"/>
      <c r="H36" s="5"/>
      <c r="I36" s="5"/>
      <c r="J36" s="5"/>
      <c r="K36" s="5">
        <v>9458</v>
      </c>
      <c r="L36" s="5"/>
      <c r="M36" s="5">
        <v>18215.5</v>
      </c>
      <c r="N36" s="5"/>
      <c r="O36" s="5"/>
      <c r="P36" s="5"/>
      <c r="Q36" s="5">
        <v>20339</v>
      </c>
      <c r="R36" s="5">
        <v>500</v>
      </c>
      <c r="S36" s="5"/>
      <c r="T36" s="5">
        <v>33375</v>
      </c>
      <c r="U36" s="5"/>
      <c r="V36" s="5"/>
      <c r="W36" s="5">
        <v>12118.5</v>
      </c>
      <c r="X36" s="5">
        <v>24913</v>
      </c>
      <c r="Y36" s="5">
        <v>0</v>
      </c>
      <c r="Z36" s="5">
        <v>0</v>
      </c>
      <c r="AA36" s="5">
        <v>0</v>
      </c>
      <c r="AB36" s="5">
        <f t="shared" ref="AB36" si="43">SUM(B36:AA36)</f>
        <v>261418.25</v>
      </c>
      <c r="AC36" s="5">
        <f t="shared" ref="AC36" si="44">ROUND(AB36*0.35,2)</f>
        <v>91496.39</v>
      </c>
    </row>
    <row r="37" spans="1:29" ht="15" customHeight="1" x14ac:dyDescent="0.25">
      <c r="A37" s="15">
        <f t="shared" si="2"/>
        <v>46032</v>
      </c>
      <c r="B37" s="5">
        <v>141769.25</v>
      </c>
      <c r="C37" s="5"/>
      <c r="D37" s="5">
        <v>26719</v>
      </c>
      <c r="E37" s="5">
        <v>11338</v>
      </c>
      <c r="F37" s="5"/>
      <c r="G37" s="5"/>
      <c r="H37" s="5"/>
      <c r="I37" s="5"/>
      <c r="J37" s="5"/>
      <c r="K37" s="5">
        <v>22744</v>
      </c>
      <c r="L37" s="5"/>
      <c r="M37" s="5">
        <v>16501.75</v>
      </c>
      <c r="N37" s="5"/>
      <c r="O37" s="5"/>
      <c r="P37" s="5"/>
      <c r="Q37" s="5">
        <v>16164</v>
      </c>
      <c r="R37" s="5">
        <v>850</v>
      </c>
      <c r="S37" s="5"/>
      <c r="T37" s="5">
        <v>49505</v>
      </c>
      <c r="U37" s="5"/>
      <c r="V37" s="5"/>
      <c r="W37" s="5">
        <v>6277.5</v>
      </c>
      <c r="X37" s="5">
        <v>10913</v>
      </c>
      <c r="Y37" s="5">
        <v>0</v>
      </c>
      <c r="Z37" s="5">
        <v>0</v>
      </c>
      <c r="AA37" s="5">
        <v>0</v>
      </c>
      <c r="AB37" s="5">
        <f t="shared" ref="AB37" si="45">SUM(B37:AA37)</f>
        <v>302781.5</v>
      </c>
      <c r="AC37" s="5">
        <f t="shared" ref="AC37" si="46">ROUND(AB37*0.35,2)</f>
        <v>105973.53</v>
      </c>
    </row>
    <row r="38" spans="1:29" ht="15" customHeight="1" x14ac:dyDescent="0.25">
      <c r="A38" s="15">
        <f t="shared" si="2"/>
        <v>46039</v>
      </c>
      <c r="B38" s="5">
        <v>88499.5</v>
      </c>
      <c r="C38" s="5"/>
      <c r="D38" s="5">
        <v>5232</v>
      </c>
      <c r="E38" s="5">
        <v>20213</v>
      </c>
      <c r="F38" s="5"/>
      <c r="G38" s="5"/>
      <c r="H38" s="5"/>
      <c r="I38" s="5"/>
      <c r="J38" s="5"/>
      <c r="K38" s="5">
        <v>6916</v>
      </c>
      <c r="L38" s="5"/>
      <c r="M38" s="5">
        <v>29813</v>
      </c>
      <c r="N38" s="5"/>
      <c r="O38" s="5"/>
      <c r="P38" s="5"/>
      <c r="Q38" s="5">
        <v>14075</v>
      </c>
      <c r="R38" s="5">
        <v>1150</v>
      </c>
      <c r="S38" s="5"/>
      <c r="T38" s="5">
        <v>36110</v>
      </c>
      <c r="U38" s="5"/>
      <c r="V38" s="5"/>
      <c r="W38" s="5">
        <v>11373</v>
      </c>
      <c r="X38" s="5">
        <v>10562</v>
      </c>
      <c r="Y38" s="5">
        <v>0</v>
      </c>
      <c r="Z38" s="5">
        <v>0</v>
      </c>
      <c r="AA38" s="5">
        <v>0</v>
      </c>
      <c r="AB38" s="5">
        <f t="shared" ref="AB38" si="47">SUM(B38:AA38)</f>
        <v>223943.5</v>
      </c>
      <c r="AC38" s="5">
        <f t="shared" ref="AC38" si="48">ROUND(AB38*0.35,2)</f>
        <v>78380.23</v>
      </c>
    </row>
    <row r="39" spans="1:29" ht="15" customHeight="1" x14ac:dyDescent="0.25">
      <c r="A39" s="15">
        <f t="shared" si="2"/>
        <v>46046</v>
      </c>
      <c r="B39" s="5">
        <v>69655.25</v>
      </c>
      <c r="C39" s="5"/>
      <c r="D39" s="5">
        <v>23090</v>
      </c>
      <c r="E39" s="5">
        <v>8610</v>
      </c>
      <c r="F39" s="5"/>
      <c r="G39" s="5"/>
      <c r="H39" s="5"/>
      <c r="I39" s="5"/>
      <c r="J39" s="5"/>
      <c r="K39" s="5">
        <v>18693</v>
      </c>
      <c r="L39" s="5"/>
      <c r="M39" s="5">
        <v>90379.75</v>
      </c>
      <c r="N39" s="5"/>
      <c r="O39" s="5"/>
      <c r="P39" s="5"/>
      <c r="Q39" s="5">
        <v>8867</v>
      </c>
      <c r="R39" s="5">
        <v>1300</v>
      </c>
      <c r="S39" s="5"/>
      <c r="T39" s="5">
        <v>51125</v>
      </c>
      <c r="U39" s="5"/>
      <c r="V39" s="5"/>
      <c r="W39" s="5">
        <v>5523.5</v>
      </c>
      <c r="X39" s="5">
        <v>2572</v>
      </c>
      <c r="Y39" s="5">
        <v>0</v>
      </c>
      <c r="Z39" s="5">
        <v>0</v>
      </c>
      <c r="AA39" s="5">
        <v>0</v>
      </c>
      <c r="AB39" s="5">
        <f t="shared" ref="AB39" si="49">SUM(B39:AA39)</f>
        <v>279815.5</v>
      </c>
      <c r="AC39" s="5">
        <f t="shared" ref="AC39" si="50">ROUND(AB39*0.35,2)</f>
        <v>97935.43</v>
      </c>
    </row>
    <row r="40" spans="1:29" ht="15" customHeight="1" x14ac:dyDescent="0.25">
      <c r="A40" s="15">
        <f t="shared" si="2"/>
        <v>46053</v>
      </c>
      <c r="B40" s="5">
        <v>109932.25</v>
      </c>
      <c r="C40" s="5"/>
      <c r="D40" s="5">
        <v>12883</v>
      </c>
      <c r="E40" s="5">
        <v>37486</v>
      </c>
      <c r="F40" s="5"/>
      <c r="G40" s="5"/>
      <c r="H40" s="5"/>
      <c r="I40" s="5"/>
      <c r="J40" s="5"/>
      <c r="K40" s="5">
        <v>-8571</v>
      </c>
      <c r="L40" s="5"/>
      <c r="M40" s="5">
        <v>93571</v>
      </c>
      <c r="N40" s="5"/>
      <c r="O40" s="5"/>
      <c r="P40" s="5"/>
      <c r="Q40" s="5">
        <v>12712</v>
      </c>
      <c r="R40" s="5">
        <v>650</v>
      </c>
      <c r="S40" s="5"/>
      <c r="T40" s="5">
        <v>42275</v>
      </c>
      <c r="U40" s="5"/>
      <c r="V40" s="5"/>
      <c r="W40" s="5">
        <v>9838.5</v>
      </c>
      <c r="X40" s="5">
        <v>9989</v>
      </c>
      <c r="Y40" s="5">
        <v>0</v>
      </c>
      <c r="Z40" s="5">
        <v>0</v>
      </c>
      <c r="AA40" s="5">
        <v>0</v>
      </c>
      <c r="AB40" s="5">
        <f t="shared" ref="AB40" si="51">SUM(B40:AA40)</f>
        <v>320765.75</v>
      </c>
      <c r="AC40" s="5">
        <f t="shared" ref="AC40" si="52">ROUND(AB40*0.35,2)</f>
        <v>112268.01</v>
      </c>
    </row>
    <row r="41" spans="1:29" ht="15" customHeight="1" x14ac:dyDescent="0.25">
      <c r="A41" s="15">
        <f t="shared" si="2"/>
        <v>46060</v>
      </c>
      <c r="B41" s="5">
        <v>62306.76</v>
      </c>
      <c r="C41" s="5"/>
      <c r="D41" s="5">
        <v>12788</v>
      </c>
      <c r="E41" s="5">
        <v>18124</v>
      </c>
      <c r="F41" s="5"/>
      <c r="G41" s="5"/>
      <c r="H41" s="5"/>
      <c r="I41" s="5"/>
      <c r="J41" s="5"/>
      <c r="K41" s="5">
        <v>8040</v>
      </c>
      <c r="L41" s="5"/>
      <c r="M41" s="5">
        <v>114072</v>
      </c>
      <c r="N41" s="5"/>
      <c r="O41" s="5"/>
      <c r="P41" s="5"/>
      <c r="Q41" s="5">
        <v>10482</v>
      </c>
      <c r="R41" s="5">
        <v>1215</v>
      </c>
      <c r="S41" s="5"/>
      <c r="T41" s="5">
        <v>18333</v>
      </c>
      <c r="U41" s="5"/>
      <c r="V41" s="5"/>
      <c r="W41" s="5">
        <v>8745</v>
      </c>
      <c r="X41" s="5">
        <v>8378</v>
      </c>
      <c r="Y41" s="5">
        <v>0</v>
      </c>
      <c r="Z41" s="5">
        <v>0</v>
      </c>
      <c r="AA41" s="5">
        <v>0</v>
      </c>
      <c r="AB41" s="5">
        <f t="shared" ref="AB41" si="53">SUM(B41:AA41)</f>
        <v>262483.76</v>
      </c>
      <c r="AC41" s="5">
        <f t="shared" ref="AC41" si="54">ROUND(AB41*0.35,2)</f>
        <v>91869.32</v>
      </c>
    </row>
    <row r="42" spans="1:29" ht="15" customHeight="1" x14ac:dyDescent="0.25">
      <c r="A42" s="15">
        <f t="shared" si="2"/>
        <v>46067</v>
      </c>
      <c r="B42" s="5">
        <v>218319.5</v>
      </c>
      <c r="C42" s="5"/>
      <c r="D42" s="5">
        <v>18774</v>
      </c>
      <c r="E42" s="5">
        <v>7000</v>
      </c>
      <c r="F42" s="5"/>
      <c r="G42" s="5"/>
      <c r="H42" s="5"/>
      <c r="I42" s="5"/>
      <c r="J42" s="5"/>
      <c r="K42" s="5">
        <v>8245</v>
      </c>
      <c r="L42" s="5"/>
      <c r="M42" s="5">
        <v>33482.5</v>
      </c>
      <c r="N42" s="5"/>
      <c r="O42" s="5"/>
      <c r="P42" s="5"/>
      <c r="Q42" s="5">
        <v>14309</v>
      </c>
      <c r="R42" s="5">
        <v>1330</v>
      </c>
      <c r="S42" s="5"/>
      <c r="T42" s="5">
        <v>19067</v>
      </c>
      <c r="U42" s="5"/>
      <c r="V42" s="5"/>
      <c r="W42" s="5">
        <v>5545.5</v>
      </c>
      <c r="X42" s="5">
        <v>12282</v>
      </c>
      <c r="Y42" s="5">
        <v>0</v>
      </c>
      <c r="Z42" s="5">
        <v>0</v>
      </c>
      <c r="AA42" s="5">
        <v>0</v>
      </c>
      <c r="AB42" s="5">
        <f t="shared" ref="AB42" si="55">SUM(B42:AA42)</f>
        <v>338354.5</v>
      </c>
      <c r="AC42" s="5">
        <f t="shared" ref="AC42" si="56">ROUND(AB42*0.35,2)</f>
        <v>118424.08</v>
      </c>
    </row>
    <row r="43" spans="1:29" ht="15" customHeight="1" x14ac:dyDescent="0.25">
      <c r="A43" s="15">
        <f t="shared" si="2"/>
        <v>46074</v>
      </c>
      <c r="B43" s="5">
        <v>112952.75</v>
      </c>
      <c r="C43" s="5"/>
      <c r="D43" s="5">
        <v>39518</v>
      </c>
      <c r="E43" s="5">
        <v>2713</v>
      </c>
      <c r="F43" s="5"/>
      <c r="G43" s="5"/>
      <c r="H43" s="5"/>
      <c r="I43" s="5"/>
      <c r="J43" s="5"/>
      <c r="K43" s="5">
        <v>22437</v>
      </c>
      <c r="L43" s="5"/>
      <c r="M43" s="5">
        <v>71527.75</v>
      </c>
      <c r="N43" s="5"/>
      <c r="O43" s="5"/>
      <c r="P43" s="5"/>
      <c r="Q43" s="5">
        <v>14442</v>
      </c>
      <c r="R43" s="5">
        <v>1305</v>
      </c>
      <c r="S43" s="5"/>
      <c r="T43" s="5">
        <v>39367</v>
      </c>
      <c r="U43" s="5"/>
      <c r="V43" s="5"/>
      <c r="W43" s="5">
        <v>3405.5</v>
      </c>
      <c r="X43" s="5">
        <v>6608</v>
      </c>
      <c r="Y43" s="5">
        <v>0</v>
      </c>
      <c r="Z43" s="5">
        <v>0</v>
      </c>
      <c r="AA43" s="5">
        <v>0</v>
      </c>
      <c r="AB43" s="5">
        <f t="shared" ref="AB43" si="57">SUM(B43:AA43)</f>
        <v>314276</v>
      </c>
      <c r="AC43" s="5">
        <f t="shared" ref="AC43" si="58">ROUND(AB43*0.35,2)</f>
        <v>109996.6</v>
      </c>
    </row>
    <row r="44" spans="1:29" ht="14.25" customHeight="1" x14ac:dyDescent="0.25">
      <c r="A44" s="11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</row>
    <row r="45" spans="1:29" ht="15" customHeight="1" thickBot="1" x14ac:dyDescent="0.3">
      <c r="B45" s="6">
        <f>SUM(B10:B44)</f>
        <v>2958256.6499999994</v>
      </c>
      <c r="C45" s="6">
        <f t="shared" ref="C45:AC45" si="59">SUM(C10:C44)</f>
        <v>0</v>
      </c>
      <c r="D45" s="6">
        <f t="shared" si="59"/>
        <v>540598.25</v>
      </c>
      <c r="E45" s="6">
        <f t="shared" si="59"/>
        <v>682055</v>
      </c>
      <c r="F45" s="6">
        <f t="shared" si="59"/>
        <v>0</v>
      </c>
      <c r="G45" s="6">
        <f t="shared" si="59"/>
        <v>0</v>
      </c>
      <c r="H45" s="6">
        <f t="shared" si="59"/>
        <v>0</v>
      </c>
      <c r="I45" s="6">
        <f t="shared" si="59"/>
        <v>0</v>
      </c>
      <c r="J45" s="6">
        <f t="shared" si="59"/>
        <v>0</v>
      </c>
      <c r="K45" s="6">
        <f t="shared" si="59"/>
        <v>324979</v>
      </c>
      <c r="L45" s="6">
        <f t="shared" si="59"/>
        <v>0</v>
      </c>
      <c r="M45" s="6">
        <f t="shared" si="59"/>
        <v>1439425.05</v>
      </c>
      <c r="N45" s="6">
        <f t="shared" si="59"/>
        <v>0</v>
      </c>
      <c r="O45" s="6">
        <f t="shared" si="59"/>
        <v>0</v>
      </c>
      <c r="P45" s="6">
        <f t="shared" si="59"/>
        <v>0</v>
      </c>
      <c r="Q45" s="6">
        <f t="shared" si="59"/>
        <v>468034</v>
      </c>
      <c r="R45" s="6">
        <f t="shared" si="59"/>
        <v>44810</v>
      </c>
      <c r="S45" s="6">
        <f t="shared" si="59"/>
        <v>0</v>
      </c>
      <c r="T45" s="6">
        <f t="shared" si="59"/>
        <v>1322954.32</v>
      </c>
      <c r="U45" s="6">
        <f t="shared" si="59"/>
        <v>0</v>
      </c>
      <c r="V45" s="6">
        <f t="shared" si="59"/>
        <v>0</v>
      </c>
      <c r="W45" s="6">
        <f t="shared" si="59"/>
        <v>292360.01</v>
      </c>
      <c r="X45" s="6">
        <f t="shared" si="59"/>
        <v>320300</v>
      </c>
      <c r="Y45" s="6">
        <f t="shared" si="59"/>
        <v>0</v>
      </c>
      <c r="Z45" s="6">
        <f t="shared" si="59"/>
        <v>0</v>
      </c>
      <c r="AA45" s="6">
        <f t="shared" si="59"/>
        <v>0</v>
      </c>
      <c r="AB45" s="6">
        <f t="shared" si="59"/>
        <v>8393772.2799999993</v>
      </c>
      <c r="AC45" s="6">
        <f t="shared" si="59"/>
        <v>2937820.32</v>
      </c>
    </row>
    <row r="46" spans="1:29" ht="15" customHeight="1" thickTop="1" x14ac:dyDescent="0.25"/>
    <row r="47" spans="1:29" ht="15" customHeight="1" x14ac:dyDescent="0.25">
      <c r="A47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47"/>
  <sheetViews>
    <sheetView zoomScaleNormal="100" workbookViewId="0">
      <pane ySplit="7" topLeftCell="A19" activePane="bottomLeft" state="frozen"/>
      <selection activeCell="P43" sqref="P43"/>
      <selection pane="bottomLeft" activeCell="A45" sqref="A45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hidden="1" customWidth="1"/>
    <col min="7" max="7" width="15.7109375" style="2" customWidth="1"/>
    <col min="8" max="8" width="15.42578125" style="2" customWidth="1"/>
    <col min="9" max="9" width="13.7109375" style="2" hidden="1" customWidth="1"/>
    <col min="10" max="10" width="15.28515625" style="2" customWidth="1"/>
    <col min="11" max="11" width="15.28515625" style="2" hidden="1" customWidth="1"/>
    <col min="12" max="13" width="14.5703125" style="2" customWidth="1"/>
    <col min="14" max="15" width="15.28515625" style="2" customWidth="1"/>
    <col min="16" max="16" width="14.28515625" style="2" bestFit="1" customWidth="1"/>
    <col min="17" max="17" width="15.7109375" style="2" customWidth="1"/>
    <col min="18" max="18" width="14.5703125" style="2" customWidth="1"/>
    <col min="19" max="19" width="14.7109375" style="2" customWidth="1"/>
    <col min="20" max="20" width="14.85546875" style="2" customWidth="1"/>
    <col min="21" max="21" width="14.28515625" style="2" customWidth="1"/>
    <col min="22" max="23" width="14.28515625" style="2" hidden="1" customWidth="1"/>
    <col min="24" max="24" width="14.42578125" style="2" hidden="1" customWidth="1"/>
    <col min="25" max="25" width="14.7109375" style="2" customWidth="1"/>
    <col min="26" max="28" width="15" style="2" customWidth="1"/>
    <col min="29" max="29" width="17.28515625" style="2" customWidth="1"/>
    <col min="30" max="16384" width="10.7109375" style="2"/>
  </cols>
  <sheetData>
    <row r="1" spans="1:29" ht="15" customHeight="1" x14ac:dyDescent="0.25">
      <c r="A1" s="22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19</v>
      </c>
      <c r="C4" s="4">
        <v>5</v>
      </c>
      <c r="D4" s="4">
        <v>2</v>
      </c>
      <c r="G4" s="4">
        <v>2</v>
      </c>
      <c r="H4" s="4">
        <v>3</v>
      </c>
      <c r="J4" s="4">
        <v>1</v>
      </c>
      <c r="L4" s="4">
        <v>6</v>
      </c>
      <c r="M4" s="4">
        <v>4</v>
      </c>
      <c r="N4" s="4">
        <v>2</v>
      </c>
      <c r="P4" s="4">
        <v>1</v>
      </c>
      <c r="Q4" s="4">
        <v>17</v>
      </c>
      <c r="S4" s="4">
        <v>24</v>
      </c>
      <c r="T4" s="4">
        <v>5</v>
      </c>
      <c r="Y4" s="4">
        <v>5</v>
      </c>
      <c r="Z4" s="4">
        <v>1</v>
      </c>
      <c r="AA4" s="4">
        <v>3</v>
      </c>
      <c r="AB4" s="4">
        <f>SUM(B4:AA4)</f>
        <v>100</v>
      </c>
    </row>
    <row r="6" spans="1:29" ht="15" customHeight="1" x14ac:dyDescent="0.25">
      <c r="A6" s="14" t="s">
        <v>33</v>
      </c>
      <c r="B6" s="5">
        <v>15732712</v>
      </c>
      <c r="C6" s="5">
        <v>4094324.5</v>
      </c>
      <c r="D6" s="5">
        <v>4593771</v>
      </c>
      <c r="E6" s="5">
        <v>0</v>
      </c>
      <c r="F6" s="5">
        <v>0</v>
      </c>
      <c r="G6" s="5">
        <v>1257509</v>
      </c>
      <c r="H6" s="5">
        <v>2295225.5</v>
      </c>
      <c r="I6" s="5">
        <v>0</v>
      </c>
      <c r="J6" s="5">
        <v>420531</v>
      </c>
      <c r="K6" s="5">
        <v>0</v>
      </c>
      <c r="L6" s="5">
        <v>6621316.5499999998</v>
      </c>
      <c r="M6" s="5">
        <v>5447987.5</v>
      </c>
      <c r="N6" s="5">
        <v>2082775</v>
      </c>
      <c r="O6" s="5">
        <v>302054</v>
      </c>
      <c r="P6" s="5">
        <v>535279.75</v>
      </c>
      <c r="Q6" s="5">
        <v>3345744</v>
      </c>
      <c r="R6" s="5">
        <v>30670</v>
      </c>
      <c r="S6" s="5">
        <v>2259030.0099999998</v>
      </c>
      <c r="T6" s="5">
        <v>5079052.5</v>
      </c>
      <c r="U6" s="5">
        <v>216184.75</v>
      </c>
      <c r="V6" s="5">
        <v>0</v>
      </c>
      <c r="W6" s="5">
        <v>0</v>
      </c>
      <c r="X6" s="5">
        <v>0</v>
      </c>
      <c r="Y6" s="5">
        <v>2629148.5</v>
      </c>
      <c r="Z6" s="5">
        <v>694508</v>
      </c>
      <c r="AA6" s="5">
        <v>2429549.5</v>
      </c>
      <c r="AB6" s="5">
        <v>60067373.060000002</v>
      </c>
      <c r="AC6" s="5">
        <v>21023580.609999999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343201.5</v>
      </c>
      <c r="C10" s="5">
        <v>268454</v>
      </c>
      <c r="D10" s="5">
        <v>134389</v>
      </c>
      <c r="E10" s="5">
        <v>0</v>
      </c>
      <c r="F10" s="5">
        <v>0</v>
      </c>
      <c r="G10" s="5">
        <v>39006</v>
      </c>
      <c r="H10" s="5">
        <v>39220</v>
      </c>
      <c r="I10" s="5">
        <v>0</v>
      </c>
      <c r="J10" s="5">
        <v>8773</v>
      </c>
      <c r="K10" s="5">
        <v>0</v>
      </c>
      <c r="L10" s="5">
        <v>78159</v>
      </c>
      <c r="M10" s="5">
        <v>112858.25</v>
      </c>
      <c r="N10" s="5">
        <v>45108</v>
      </c>
      <c r="O10" s="5">
        <v>0</v>
      </c>
      <c r="P10" s="5">
        <v>11354</v>
      </c>
      <c r="Q10" s="5">
        <v>62001</v>
      </c>
      <c r="R10" s="5">
        <v>0</v>
      </c>
      <c r="S10" s="5">
        <v>65363</v>
      </c>
      <c r="T10" s="5">
        <v>62604.5</v>
      </c>
      <c r="U10" s="5">
        <v>0</v>
      </c>
      <c r="V10" s="5">
        <v>0</v>
      </c>
      <c r="W10" s="5">
        <v>0</v>
      </c>
      <c r="X10" s="5">
        <v>0</v>
      </c>
      <c r="Y10" s="5">
        <v>51368.5</v>
      </c>
      <c r="Z10" s="5">
        <v>42356.5</v>
      </c>
      <c r="AA10" s="5">
        <v>43934</v>
      </c>
      <c r="AB10" s="5">
        <f t="shared" ref="AB10:AB15" si="0">SUM(B10:AA10)</f>
        <v>1408150.25</v>
      </c>
      <c r="AC10" s="5">
        <f t="shared" ref="AC10:AC15" si="1">ROUND(AB10*0.35,2)</f>
        <v>492852.59</v>
      </c>
    </row>
    <row r="11" spans="1:29" ht="15" customHeight="1" x14ac:dyDescent="0.25">
      <c r="A11" s="15">
        <f>Mountaineer!A11</f>
        <v>45850</v>
      </c>
      <c r="B11" s="5">
        <v>255559</v>
      </c>
      <c r="C11" s="5">
        <v>43942.5</v>
      </c>
      <c r="D11" s="5">
        <v>64454</v>
      </c>
      <c r="E11" s="5"/>
      <c r="F11" s="5"/>
      <c r="G11" s="5">
        <v>42179</v>
      </c>
      <c r="H11" s="5">
        <v>73720</v>
      </c>
      <c r="I11" s="5"/>
      <c r="J11" s="5">
        <v>6684</v>
      </c>
      <c r="K11" s="5"/>
      <c r="L11" s="5">
        <v>-11325</v>
      </c>
      <c r="M11" s="5">
        <v>44273.5</v>
      </c>
      <c r="N11" s="5">
        <v>18886</v>
      </c>
      <c r="O11" s="5">
        <v>0</v>
      </c>
      <c r="P11" s="5">
        <v>20959</v>
      </c>
      <c r="Q11" s="5">
        <v>61583</v>
      </c>
      <c r="R11" s="5">
        <v>0</v>
      </c>
      <c r="S11" s="5">
        <v>20415</v>
      </c>
      <c r="T11" s="5">
        <v>109027.5</v>
      </c>
      <c r="U11" s="5">
        <v>0</v>
      </c>
      <c r="V11" s="5"/>
      <c r="W11" s="5"/>
      <c r="X11" s="5"/>
      <c r="Y11" s="5">
        <v>66152.5</v>
      </c>
      <c r="Z11" s="5">
        <v>-13739</v>
      </c>
      <c r="AA11" s="5">
        <v>67891</v>
      </c>
      <c r="AB11" s="5">
        <f t="shared" si="0"/>
        <v>870662</v>
      </c>
      <c r="AC11" s="5">
        <f t="shared" si="1"/>
        <v>304731.7</v>
      </c>
    </row>
    <row r="12" spans="1:29" ht="15" customHeight="1" x14ac:dyDescent="0.25">
      <c r="A12" s="15">
        <f t="shared" ref="A12:A43" si="2">A11+7</f>
        <v>45857</v>
      </c>
      <c r="B12" s="5">
        <v>300976</v>
      </c>
      <c r="C12" s="5">
        <v>114364</v>
      </c>
      <c r="D12" s="5">
        <v>66677</v>
      </c>
      <c r="E12" s="5"/>
      <c r="F12" s="5"/>
      <c r="G12" s="5">
        <v>21056.5</v>
      </c>
      <c r="H12" s="5">
        <v>56776</v>
      </c>
      <c r="I12" s="5"/>
      <c r="J12" s="5">
        <v>6332</v>
      </c>
      <c r="K12" s="5"/>
      <c r="L12" s="5">
        <v>361707</v>
      </c>
      <c r="M12" s="5">
        <v>127374.25</v>
      </c>
      <c r="N12" s="5">
        <v>62423</v>
      </c>
      <c r="O12" s="5">
        <v>0</v>
      </c>
      <c r="P12" s="5">
        <v>12241.25</v>
      </c>
      <c r="Q12" s="5">
        <v>61300</v>
      </c>
      <c r="R12" s="5">
        <v>0</v>
      </c>
      <c r="S12" s="5">
        <v>47427</v>
      </c>
      <c r="T12" s="5">
        <v>105678.5</v>
      </c>
      <c r="U12" s="5">
        <v>0</v>
      </c>
      <c r="V12" s="5"/>
      <c r="W12" s="5"/>
      <c r="X12" s="5"/>
      <c r="Y12" s="5">
        <v>78607.5</v>
      </c>
      <c r="Z12" s="5">
        <v>25664.5</v>
      </c>
      <c r="AA12" s="5">
        <v>36263</v>
      </c>
      <c r="AB12" s="5">
        <f t="shared" si="0"/>
        <v>1484867.5</v>
      </c>
      <c r="AC12" s="5">
        <f t="shared" si="1"/>
        <v>519703.63</v>
      </c>
    </row>
    <row r="13" spans="1:29" ht="15" customHeight="1" x14ac:dyDescent="0.25">
      <c r="A13" s="15">
        <f t="shared" si="2"/>
        <v>45864</v>
      </c>
      <c r="B13" s="5">
        <v>307779</v>
      </c>
      <c r="C13" s="5">
        <v>20438</v>
      </c>
      <c r="D13" s="5">
        <v>108642</v>
      </c>
      <c r="E13" s="5"/>
      <c r="F13" s="5"/>
      <c r="G13" s="5">
        <v>26172.5</v>
      </c>
      <c r="H13" s="5">
        <v>55307</v>
      </c>
      <c r="I13" s="5"/>
      <c r="J13" s="5">
        <v>11548</v>
      </c>
      <c r="K13" s="5"/>
      <c r="L13" s="5">
        <v>463212</v>
      </c>
      <c r="M13" s="5">
        <v>92498</v>
      </c>
      <c r="N13" s="5">
        <v>69594</v>
      </c>
      <c r="O13" s="5">
        <v>0</v>
      </c>
      <c r="P13" s="5">
        <v>-1525.25</v>
      </c>
      <c r="Q13" s="5">
        <v>69902</v>
      </c>
      <c r="R13" s="5">
        <v>0</v>
      </c>
      <c r="S13" s="5">
        <v>52686.5</v>
      </c>
      <c r="T13" s="5">
        <v>144570</v>
      </c>
      <c r="U13" s="5">
        <v>0</v>
      </c>
      <c r="V13" s="5"/>
      <c r="W13" s="5"/>
      <c r="X13" s="5"/>
      <c r="Y13" s="5">
        <v>20035</v>
      </c>
      <c r="Z13" s="5">
        <v>-4521</v>
      </c>
      <c r="AA13" s="5">
        <v>18839</v>
      </c>
      <c r="AB13" s="5">
        <f t="shared" si="0"/>
        <v>1455176.75</v>
      </c>
      <c r="AC13" s="5">
        <f t="shared" si="1"/>
        <v>509311.86</v>
      </c>
    </row>
    <row r="14" spans="1:29" ht="15" customHeight="1" x14ac:dyDescent="0.25">
      <c r="A14" s="15">
        <f t="shared" si="2"/>
        <v>45871</v>
      </c>
      <c r="B14" s="5">
        <v>218607.5</v>
      </c>
      <c r="C14" s="5">
        <v>100271</v>
      </c>
      <c r="D14" s="5">
        <v>83702</v>
      </c>
      <c r="E14" s="5"/>
      <c r="F14" s="5"/>
      <c r="G14" s="5">
        <v>23043</v>
      </c>
      <c r="H14" s="5">
        <v>80827</v>
      </c>
      <c r="I14" s="5"/>
      <c r="J14" s="5">
        <v>12978</v>
      </c>
      <c r="K14" s="5"/>
      <c r="L14" s="5">
        <v>158737.5</v>
      </c>
      <c r="M14" s="5">
        <v>41978.75</v>
      </c>
      <c r="N14" s="5">
        <v>30373</v>
      </c>
      <c r="O14" s="5">
        <v>0</v>
      </c>
      <c r="P14" s="5">
        <v>5101.75</v>
      </c>
      <c r="Q14" s="5">
        <v>63208</v>
      </c>
      <c r="R14" s="5">
        <v>0</v>
      </c>
      <c r="S14" s="5">
        <v>36729.75</v>
      </c>
      <c r="T14" s="5">
        <v>57260.5</v>
      </c>
      <c r="U14" s="5">
        <v>0</v>
      </c>
      <c r="V14" s="5"/>
      <c r="W14" s="5"/>
      <c r="X14" s="5"/>
      <c r="Y14" s="5">
        <v>46394</v>
      </c>
      <c r="Z14" s="5">
        <v>50148.5</v>
      </c>
      <c r="AA14" s="5">
        <v>83473</v>
      </c>
      <c r="AB14" s="5">
        <f t="shared" si="0"/>
        <v>1092833.25</v>
      </c>
      <c r="AC14" s="5">
        <f t="shared" si="1"/>
        <v>382491.64</v>
      </c>
    </row>
    <row r="15" spans="1:29" ht="15" customHeight="1" x14ac:dyDescent="0.25">
      <c r="A15" s="15">
        <f t="shared" si="2"/>
        <v>45878</v>
      </c>
      <c r="B15" s="5">
        <v>300570</v>
      </c>
      <c r="C15" s="5">
        <v>20624.5</v>
      </c>
      <c r="D15" s="5">
        <v>60426</v>
      </c>
      <c r="E15" s="5"/>
      <c r="F15" s="5"/>
      <c r="G15" s="5">
        <v>28574</v>
      </c>
      <c r="H15" s="5">
        <v>60368</v>
      </c>
      <c r="I15" s="5"/>
      <c r="J15" s="5">
        <v>7511</v>
      </c>
      <c r="K15" s="5"/>
      <c r="L15" s="5">
        <v>-139776.5</v>
      </c>
      <c r="M15" s="5">
        <v>71531.25</v>
      </c>
      <c r="N15" s="5">
        <v>38626</v>
      </c>
      <c r="O15" s="5">
        <v>0</v>
      </c>
      <c r="P15" s="5">
        <v>27144.75</v>
      </c>
      <c r="Q15" s="5">
        <v>63208</v>
      </c>
      <c r="R15" s="5">
        <v>0</v>
      </c>
      <c r="S15" s="5">
        <v>29166.5</v>
      </c>
      <c r="T15" s="5">
        <v>83389.5</v>
      </c>
      <c r="U15" s="5">
        <v>0</v>
      </c>
      <c r="V15" s="5"/>
      <c r="W15" s="5"/>
      <c r="X15" s="5"/>
      <c r="Y15" s="5">
        <v>50260</v>
      </c>
      <c r="Z15" s="5">
        <v>9160.5</v>
      </c>
      <c r="AA15" s="5">
        <v>53526</v>
      </c>
      <c r="AB15" s="5">
        <f t="shared" si="0"/>
        <v>764309.5</v>
      </c>
      <c r="AC15" s="5">
        <f t="shared" si="1"/>
        <v>267508.33</v>
      </c>
    </row>
    <row r="16" spans="1:29" ht="15" customHeight="1" x14ac:dyDescent="0.25">
      <c r="A16" s="15">
        <f t="shared" si="2"/>
        <v>45885</v>
      </c>
      <c r="B16" s="5">
        <v>295281.5</v>
      </c>
      <c r="C16" s="5">
        <v>45425.5</v>
      </c>
      <c r="D16" s="5">
        <v>93958</v>
      </c>
      <c r="E16" s="5"/>
      <c r="F16" s="5"/>
      <c r="G16" s="5">
        <v>28164</v>
      </c>
      <c r="H16" s="5">
        <v>51555.5</v>
      </c>
      <c r="I16" s="5"/>
      <c r="J16" s="5">
        <v>4873</v>
      </c>
      <c r="K16" s="5"/>
      <c r="L16" s="5">
        <v>306016</v>
      </c>
      <c r="M16" s="5">
        <v>33669.75</v>
      </c>
      <c r="N16" s="5">
        <v>50256</v>
      </c>
      <c r="O16" s="5">
        <v>0</v>
      </c>
      <c r="P16" s="5">
        <v>9854.75</v>
      </c>
      <c r="Q16" s="5">
        <v>62855</v>
      </c>
      <c r="R16" s="5">
        <v>0</v>
      </c>
      <c r="S16" s="5">
        <v>65669.5</v>
      </c>
      <c r="T16" s="5">
        <v>76193.5</v>
      </c>
      <c r="U16" s="5">
        <v>0</v>
      </c>
      <c r="V16" s="5"/>
      <c r="W16" s="5"/>
      <c r="X16" s="5"/>
      <c r="Y16" s="5">
        <v>58505</v>
      </c>
      <c r="Z16" s="5">
        <v>33664.5</v>
      </c>
      <c r="AA16" s="5">
        <v>34438.5</v>
      </c>
      <c r="AB16" s="5">
        <f t="shared" ref="AB16" si="3">SUM(B16:AA16)</f>
        <v>1250380</v>
      </c>
      <c r="AC16" s="5">
        <f t="shared" ref="AC16" si="4">ROUND(AB16*0.35,2)</f>
        <v>437633</v>
      </c>
    </row>
    <row r="17" spans="1:29" ht="15" customHeight="1" x14ac:dyDescent="0.25">
      <c r="A17" s="15">
        <f t="shared" si="2"/>
        <v>45892</v>
      </c>
      <c r="B17" s="5">
        <v>190502</v>
      </c>
      <c r="C17" s="5">
        <v>184099.5</v>
      </c>
      <c r="D17" s="5">
        <v>91956</v>
      </c>
      <c r="E17" s="5"/>
      <c r="F17" s="5"/>
      <c r="G17" s="5">
        <v>32162</v>
      </c>
      <c r="H17" s="5">
        <v>42056</v>
      </c>
      <c r="I17" s="5"/>
      <c r="J17" s="5">
        <v>3679</v>
      </c>
      <c r="K17" s="5"/>
      <c r="L17" s="5">
        <v>15115</v>
      </c>
      <c r="M17" s="5">
        <v>100012</v>
      </c>
      <c r="N17" s="5">
        <v>57721</v>
      </c>
      <c r="O17" s="5">
        <v>0</v>
      </c>
      <c r="P17" s="5">
        <v>27606.75</v>
      </c>
      <c r="Q17" s="5">
        <v>71794</v>
      </c>
      <c r="R17" s="5">
        <v>0</v>
      </c>
      <c r="S17" s="5">
        <v>22831</v>
      </c>
      <c r="T17" s="5">
        <v>71295</v>
      </c>
      <c r="U17" s="5">
        <v>0</v>
      </c>
      <c r="V17" s="5"/>
      <c r="W17" s="5"/>
      <c r="X17" s="5"/>
      <c r="Y17" s="5">
        <v>61395</v>
      </c>
      <c r="Z17" s="5">
        <v>-20196.5</v>
      </c>
      <c r="AA17" s="5">
        <v>43301.5</v>
      </c>
      <c r="AB17" s="5">
        <f t="shared" ref="AB17" si="5">SUM(B17:AA17)</f>
        <v>995329.25</v>
      </c>
      <c r="AC17" s="5">
        <f t="shared" ref="AC17" si="6">ROUND(AB17*0.35,2)</f>
        <v>348365.24</v>
      </c>
    </row>
    <row r="18" spans="1:29" ht="15" customHeight="1" x14ac:dyDescent="0.25">
      <c r="A18" s="15">
        <f t="shared" si="2"/>
        <v>45899</v>
      </c>
      <c r="B18" s="5">
        <v>310569.5</v>
      </c>
      <c r="C18" s="5">
        <v>141468.5</v>
      </c>
      <c r="D18" s="5">
        <v>100082</v>
      </c>
      <c r="E18" s="5"/>
      <c r="F18" s="5"/>
      <c r="G18" s="5">
        <v>8487</v>
      </c>
      <c r="H18" s="5">
        <v>48157</v>
      </c>
      <c r="I18" s="5"/>
      <c r="J18" s="5">
        <v>9445</v>
      </c>
      <c r="K18" s="5"/>
      <c r="L18" s="5">
        <v>169087</v>
      </c>
      <c r="M18" s="5">
        <v>43868</v>
      </c>
      <c r="N18" s="5">
        <v>28686</v>
      </c>
      <c r="O18" s="5">
        <v>0</v>
      </c>
      <c r="P18" s="5">
        <v>12872.75</v>
      </c>
      <c r="Q18" s="5">
        <v>62719</v>
      </c>
      <c r="R18" s="5">
        <v>0</v>
      </c>
      <c r="S18" s="5">
        <v>63677.75</v>
      </c>
      <c r="T18" s="5">
        <v>66848</v>
      </c>
      <c r="U18" s="5">
        <v>0</v>
      </c>
      <c r="V18" s="5"/>
      <c r="W18" s="5"/>
      <c r="X18" s="5"/>
      <c r="Y18" s="5">
        <v>76458</v>
      </c>
      <c r="Z18" s="5">
        <v>41189</v>
      </c>
      <c r="AA18" s="5">
        <v>68326.5</v>
      </c>
      <c r="AB18" s="5">
        <f t="shared" ref="AB18" si="7">SUM(B18:AA18)</f>
        <v>1251941</v>
      </c>
      <c r="AC18" s="5">
        <f t="shared" ref="AC18" si="8">ROUND(AB18*0.35,2)</f>
        <v>438179.35</v>
      </c>
    </row>
    <row r="19" spans="1:29" ht="15" customHeight="1" x14ac:dyDescent="0.25">
      <c r="A19" s="15">
        <f t="shared" si="2"/>
        <v>45906</v>
      </c>
      <c r="B19" s="5">
        <v>319953</v>
      </c>
      <c r="C19" s="5">
        <v>101648</v>
      </c>
      <c r="D19" s="5">
        <v>131650</v>
      </c>
      <c r="E19" s="5"/>
      <c r="F19" s="5"/>
      <c r="G19" s="5">
        <v>-13641.5</v>
      </c>
      <c r="H19" s="5">
        <v>62018.5</v>
      </c>
      <c r="I19" s="5"/>
      <c r="J19" s="5">
        <v>10898</v>
      </c>
      <c r="K19" s="5"/>
      <c r="L19" s="5">
        <v>-27245</v>
      </c>
      <c r="M19" s="5">
        <v>49661.75</v>
      </c>
      <c r="N19" s="5">
        <v>22184</v>
      </c>
      <c r="O19" s="5">
        <v>0</v>
      </c>
      <c r="P19" s="5">
        <v>17968.5</v>
      </c>
      <c r="Q19" s="5">
        <v>72186</v>
      </c>
      <c r="R19" s="5">
        <v>8700</v>
      </c>
      <c r="S19" s="5">
        <v>23406.76</v>
      </c>
      <c r="T19" s="5">
        <v>117911</v>
      </c>
      <c r="U19" s="5">
        <v>0</v>
      </c>
      <c r="V19" s="5"/>
      <c r="W19" s="5"/>
      <c r="X19" s="5"/>
      <c r="Y19" s="5">
        <v>13386</v>
      </c>
      <c r="Z19" s="5">
        <v>32770</v>
      </c>
      <c r="AA19" s="5">
        <v>73444</v>
      </c>
      <c r="AB19" s="5">
        <f t="shared" ref="AB19" si="9">SUM(B19:AA19)</f>
        <v>1016899.01</v>
      </c>
      <c r="AC19" s="5">
        <f t="shared" ref="AC19" si="10">ROUND(AB19*0.35,2)</f>
        <v>355914.65</v>
      </c>
    </row>
    <row r="20" spans="1:29" ht="15" customHeight="1" x14ac:dyDescent="0.25">
      <c r="A20" s="15">
        <f t="shared" si="2"/>
        <v>45913</v>
      </c>
      <c r="B20" s="5">
        <v>322755</v>
      </c>
      <c r="C20" s="5">
        <v>97271.5</v>
      </c>
      <c r="D20" s="5">
        <v>89576</v>
      </c>
      <c r="E20" s="5"/>
      <c r="F20" s="5"/>
      <c r="G20" s="5">
        <v>34134</v>
      </c>
      <c r="H20" s="5">
        <v>54104</v>
      </c>
      <c r="I20" s="5"/>
      <c r="J20" s="5">
        <v>5374</v>
      </c>
      <c r="K20" s="5"/>
      <c r="L20" s="5">
        <v>146275</v>
      </c>
      <c r="M20" s="5">
        <v>142506</v>
      </c>
      <c r="N20" s="5">
        <v>59070</v>
      </c>
      <c r="O20" s="5">
        <v>0</v>
      </c>
      <c r="P20" s="5">
        <v>21465</v>
      </c>
      <c r="Q20" s="5">
        <v>56040</v>
      </c>
      <c r="R20" s="5">
        <v>0</v>
      </c>
      <c r="S20" s="5">
        <v>21370</v>
      </c>
      <c r="T20" s="5">
        <v>95093.5</v>
      </c>
      <c r="U20" s="5">
        <v>0</v>
      </c>
      <c r="V20" s="5"/>
      <c r="W20" s="5"/>
      <c r="X20" s="5"/>
      <c r="Y20" s="5">
        <v>42623</v>
      </c>
      <c r="Z20" s="5">
        <v>10756.5</v>
      </c>
      <c r="AA20" s="5">
        <v>56880</v>
      </c>
      <c r="AB20" s="5">
        <f t="shared" ref="AB20" si="11">SUM(B20:AA20)</f>
        <v>1255293.5</v>
      </c>
      <c r="AC20" s="5">
        <f t="shared" ref="AC20" si="12">ROUND(AB20*0.35,2)</f>
        <v>439352.73</v>
      </c>
    </row>
    <row r="21" spans="1:29" ht="15" customHeight="1" x14ac:dyDescent="0.25">
      <c r="A21" s="15">
        <f t="shared" si="2"/>
        <v>45920</v>
      </c>
      <c r="B21" s="5">
        <v>272355</v>
      </c>
      <c r="C21" s="5">
        <v>48990</v>
      </c>
      <c r="D21" s="5">
        <v>80998</v>
      </c>
      <c r="E21" s="5"/>
      <c r="F21" s="5"/>
      <c r="G21" s="5">
        <v>29181</v>
      </c>
      <c r="H21" s="5">
        <v>65870</v>
      </c>
      <c r="I21" s="5"/>
      <c r="J21" s="5">
        <v>3049</v>
      </c>
      <c r="K21" s="5"/>
      <c r="L21" s="5">
        <v>128591</v>
      </c>
      <c r="M21" s="5">
        <v>3856.75</v>
      </c>
      <c r="N21" s="5">
        <v>42226</v>
      </c>
      <c r="O21" s="5">
        <v>0</v>
      </c>
      <c r="P21" s="5">
        <v>13886.75</v>
      </c>
      <c r="Q21" s="5">
        <v>57589</v>
      </c>
      <c r="R21" s="5">
        <v>0</v>
      </c>
      <c r="S21" s="5">
        <v>17946.5</v>
      </c>
      <c r="T21" s="5">
        <v>72284.5</v>
      </c>
      <c r="U21" s="5">
        <v>0</v>
      </c>
      <c r="V21" s="5"/>
      <c r="W21" s="5"/>
      <c r="X21" s="5"/>
      <c r="Y21" s="5">
        <v>53933</v>
      </c>
      <c r="Z21" s="5">
        <v>19622.5</v>
      </c>
      <c r="AA21" s="5">
        <v>76210</v>
      </c>
      <c r="AB21" s="5">
        <f t="shared" ref="AB21" si="13">SUM(B21:AA21)</f>
        <v>986589</v>
      </c>
      <c r="AC21" s="5">
        <f t="shared" ref="AC21" si="14">ROUND(AB21*0.35,2)</f>
        <v>345306.15</v>
      </c>
    </row>
    <row r="22" spans="1:29" ht="15" customHeight="1" x14ac:dyDescent="0.25">
      <c r="A22" s="15">
        <f t="shared" si="2"/>
        <v>45927</v>
      </c>
      <c r="B22" s="5">
        <v>314963</v>
      </c>
      <c r="C22" s="5">
        <v>132949.5</v>
      </c>
      <c r="D22" s="5">
        <v>21350</v>
      </c>
      <c r="E22" s="5"/>
      <c r="F22" s="5"/>
      <c r="G22" s="5">
        <v>28850.5</v>
      </c>
      <c r="H22" s="5">
        <v>-64145.23</v>
      </c>
      <c r="I22" s="5"/>
      <c r="J22" s="5">
        <v>3334</v>
      </c>
      <c r="K22" s="5"/>
      <c r="L22" s="5">
        <v>65470</v>
      </c>
      <c r="M22" s="5">
        <v>144038.75</v>
      </c>
      <c r="N22" s="5">
        <v>34110</v>
      </c>
      <c r="O22" s="5">
        <v>0</v>
      </c>
      <c r="P22" s="5">
        <v>-4508</v>
      </c>
      <c r="Q22" s="5">
        <v>60948</v>
      </c>
      <c r="R22" s="5">
        <v>0</v>
      </c>
      <c r="S22" s="5">
        <v>43056</v>
      </c>
      <c r="T22" s="5">
        <v>50513</v>
      </c>
      <c r="U22" s="5">
        <v>0</v>
      </c>
      <c r="V22" s="5"/>
      <c r="W22" s="5"/>
      <c r="X22" s="5"/>
      <c r="Y22" s="5">
        <v>30302</v>
      </c>
      <c r="Z22" s="5">
        <v>43996</v>
      </c>
      <c r="AA22" s="5">
        <v>68859.5</v>
      </c>
      <c r="AB22" s="5">
        <f t="shared" ref="AB22:AB23" si="15">SUM(B22:AA22)</f>
        <v>974087.02</v>
      </c>
      <c r="AC22" s="5">
        <f t="shared" ref="AC22" si="16">ROUND(AB22*0.35,2)</f>
        <v>340930.46</v>
      </c>
    </row>
    <row r="23" spans="1:29" ht="15" customHeight="1" x14ac:dyDescent="0.25">
      <c r="A23" s="15">
        <f t="shared" si="2"/>
        <v>45934</v>
      </c>
      <c r="B23" s="5">
        <v>291124</v>
      </c>
      <c r="C23" s="5">
        <v>150593</v>
      </c>
      <c r="D23" s="5">
        <v>58761</v>
      </c>
      <c r="E23" s="5"/>
      <c r="F23" s="5"/>
      <c r="G23" s="5">
        <v>16946</v>
      </c>
      <c r="H23" s="5">
        <v>46866</v>
      </c>
      <c r="I23" s="5"/>
      <c r="J23" s="5">
        <v>1836</v>
      </c>
      <c r="K23" s="5"/>
      <c r="L23" s="5">
        <v>500301</v>
      </c>
      <c r="M23" s="5">
        <v>83533.75</v>
      </c>
      <c r="N23" s="5">
        <v>-8235</v>
      </c>
      <c r="O23" s="5">
        <v>0</v>
      </c>
      <c r="P23" s="5">
        <v>19413</v>
      </c>
      <c r="Q23" s="5">
        <v>61576</v>
      </c>
      <c r="R23" s="5">
        <v>0</v>
      </c>
      <c r="S23" s="5">
        <v>18539.5</v>
      </c>
      <c r="T23" s="5">
        <v>43013.5</v>
      </c>
      <c r="U23" s="5">
        <v>0</v>
      </c>
      <c r="V23" s="5"/>
      <c r="W23" s="5"/>
      <c r="X23" s="5"/>
      <c r="Y23" s="5">
        <v>44266</v>
      </c>
      <c r="Z23" s="5">
        <v>35577.5</v>
      </c>
      <c r="AA23" s="5">
        <v>33610</v>
      </c>
      <c r="AB23" s="5">
        <f t="shared" si="15"/>
        <v>1397721.25</v>
      </c>
      <c r="AC23" s="5">
        <f t="shared" ref="AC23" si="17">ROUND(AB23*0.35,2)</f>
        <v>489202.44</v>
      </c>
    </row>
    <row r="24" spans="1:29" ht="15" customHeight="1" x14ac:dyDescent="0.25">
      <c r="A24" s="15">
        <f t="shared" si="2"/>
        <v>45941</v>
      </c>
      <c r="B24" s="5">
        <v>200883</v>
      </c>
      <c r="C24" s="5">
        <v>86795</v>
      </c>
      <c r="D24" s="5">
        <v>70207</v>
      </c>
      <c r="E24" s="5"/>
      <c r="F24" s="5"/>
      <c r="G24" s="5">
        <v>24876</v>
      </c>
      <c r="H24" s="5">
        <v>-33222.5</v>
      </c>
      <c r="I24" s="5"/>
      <c r="J24" s="5">
        <v>5197</v>
      </c>
      <c r="K24" s="5"/>
      <c r="L24" s="5">
        <v>330989</v>
      </c>
      <c r="M24" s="5">
        <v>147519.5</v>
      </c>
      <c r="N24" s="5">
        <v>51309</v>
      </c>
      <c r="O24" s="5">
        <v>0</v>
      </c>
      <c r="P24" s="5">
        <v>-6640</v>
      </c>
      <c r="Q24" s="5">
        <v>59776</v>
      </c>
      <c r="R24" s="5">
        <v>0</v>
      </c>
      <c r="S24" s="5">
        <v>62680</v>
      </c>
      <c r="T24" s="5">
        <v>150922.5</v>
      </c>
      <c r="U24" s="5">
        <v>0</v>
      </c>
      <c r="V24" s="5"/>
      <c r="W24" s="5"/>
      <c r="X24" s="5"/>
      <c r="Y24" s="5">
        <v>58106</v>
      </c>
      <c r="Z24" s="5">
        <v>39381</v>
      </c>
      <c r="AA24" s="5">
        <v>61819.5</v>
      </c>
      <c r="AB24" s="5">
        <f t="shared" ref="AB24" si="18">SUM(B24:AA24)</f>
        <v>1310598</v>
      </c>
      <c r="AC24" s="5">
        <f t="shared" ref="AC24" si="19">ROUND(AB24*0.35,2)</f>
        <v>458709.3</v>
      </c>
    </row>
    <row r="25" spans="1:29" ht="15" customHeight="1" x14ac:dyDescent="0.25">
      <c r="A25" s="15">
        <f t="shared" si="2"/>
        <v>45948</v>
      </c>
      <c r="B25" s="5">
        <v>332473.25</v>
      </c>
      <c r="C25" s="5">
        <v>154177.5</v>
      </c>
      <c r="D25" s="5">
        <v>112538</v>
      </c>
      <c r="E25" s="5"/>
      <c r="F25" s="5"/>
      <c r="G25" s="5">
        <v>25162</v>
      </c>
      <c r="H25" s="5">
        <v>60713</v>
      </c>
      <c r="I25" s="5"/>
      <c r="J25" s="5">
        <v>-134</v>
      </c>
      <c r="K25" s="5"/>
      <c r="L25" s="5">
        <v>533082.5</v>
      </c>
      <c r="M25" s="5">
        <v>102361.5</v>
      </c>
      <c r="N25" s="5">
        <v>40306</v>
      </c>
      <c r="O25" s="5">
        <v>0</v>
      </c>
      <c r="P25" s="5">
        <v>-143</v>
      </c>
      <c r="Q25" s="5">
        <v>62247</v>
      </c>
      <c r="R25" s="5">
        <v>0</v>
      </c>
      <c r="S25" s="5">
        <v>11056</v>
      </c>
      <c r="T25" s="5">
        <v>91025.5</v>
      </c>
      <c r="U25" s="5">
        <v>0</v>
      </c>
      <c r="V25" s="5"/>
      <c r="W25" s="5"/>
      <c r="X25" s="5"/>
      <c r="Y25" s="5">
        <v>66405</v>
      </c>
      <c r="Z25" s="5">
        <v>2588.5</v>
      </c>
      <c r="AA25" s="5">
        <v>55252.5</v>
      </c>
      <c r="AB25" s="5">
        <f t="shared" ref="AB25" si="20">SUM(B25:AA25)</f>
        <v>1649111.25</v>
      </c>
      <c r="AC25" s="5">
        <f t="shared" ref="AC25" si="21">ROUND(AB25*0.35,2)</f>
        <v>577188.93999999994</v>
      </c>
    </row>
    <row r="26" spans="1:29" ht="15" customHeight="1" x14ac:dyDescent="0.25">
      <c r="A26" s="15">
        <f t="shared" si="2"/>
        <v>45955</v>
      </c>
      <c r="B26" s="5">
        <v>262046</v>
      </c>
      <c r="C26" s="5">
        <v>205400.5</v>
      </c>
      <c r="D26" s="5">
        <v>87985</v>
      </c>
      <c r="E26" s="5"/>
      <c r="F26" s="5"/>
      <c r="G26" s="5">
        <v>-296276</v>
      </c>
      <c r="H26" s="5">
        <v>34692</v>
      </c>
      <c r="I26" s="5"/>
      <c r="J26" s="5">
        <v>2817</v>
      </c>
      <c r="K26" s="5"/>
      <c r="L26" s="5">
        <v>325226</v>
      </c>
      <c r="M26" s="5">
        <v>59229.75</v>
      </c>
      <c r="N26" s="5">
        <v>17334</v>
      </c>
      <c r="O26" s="5">
        <v>0</v>
      </c>
      <c r="P26" s="5">
        <v>24068.5</v>
      </c>
      <c r="Q26" s="5">
        <v>65240</v>
      </c>
      <c r="R26" s="5">
        <v>0</v>
      </c>
      <c r="S26" s="5">
        <v>31309.5</v>
      </c>
      <c r="T26" s="5">
        <v>87261</v>
      </c>
      <c r="U26" s="5">
        <v>0</v>
      </c>
      <c r="V26" s="5"/>
      <c r="W26" s="5"/>
      <c r="X26" s="5"/>
      <c r="Y26" s="5">
        <v>30837</v>
      </c>
      <c r="Z26" s="5">
        <v>4625.5</v>
      </c>
      <c r="AA26" s="5">
        <v>48136</v>
      </c>
      <c r="AB26" s="5">
        <f t="shared" ref="AB26" si="22">SUM(B26:AA26)</f>
        <v>989931.75</v>
      </c>
      <c r="AC26" s="5">
        <f t="shared" ref="AC26" si="23">ROUND(AB26*0.35,2)</f>
        <v>346476.11</v>
      </c>
    </row>
    <row r="27" spans="1:29" ht="15" customHeight="1" x14ac:dyDescent="0.25">
      <c r="A27" s="15">
        <f t="shared" si="2"/>
        <v>45962</v>
      </c>
      <c r="B27" s="5">
        <v>318620.5</v>
      </c>
      <c r="C27" s="5">
        <v>88257.5</v>
      </c>
      <c r="D27" s="5">
        <v>79959</v>
      </c>
      <c r="E27" s="5"/>
      <c r="F27" s="5"/>
      <c r="G27" s="5">
        <v>8041</v>
      </c>
      <c r="H27" s="5">
        <v>-30754</v>
      </c>
      <c r="I27" s="5"/>
      <c r="J27" s="5">
        <v>1664</v>
      </c>
      <c r="K27" s="5"/>
      <c r="L27" s="5">
        <v>290535.75</v>
      </c>
      <c r="M27" s="5">
        <v>115812.25</v>
      </c>
      <c r="N27" s="5">
        <v>54662</v>
      </c>
      <c r="O27" s="5">
        <v>0</v>
      </c>
      <c r="P27" s="5">
        <v>5874</v>
      </c>
      <c r="Q27" s="5">
        <v>63200</v>
      </c>
      <c r="R27" s="5">
        <v>0</v>
      </c>
      <c r="S27" s="5">
        <v>41890.5</v>
      </c>
      <c r="T27" s="5">
        <v>53257.5</v>
      </c>
      <c r="U27" s="5">
        <v>0</v>
      </c>
      <c r="V27" s="5"/>
      <c r="W27" s="5"/>
      <c r="X27" s="5"/>
      <c r="Y27" s="5">
        <v>44530</v>
      </c>
      <c r="Z27" s="5">
        <v>18885</v>
      </c>
      <c r="AA27" s="5">
        <v>50605.5</v>
      </c>
      <c r="AB27" s="5">
        <f t="shared" ref="AB27" si="24">SUM(B27:AA27)</f>
        <v>1205040.5</v>
      </c>
      <c r="AC27" s="5">
        <f t="shared" ref="AC27" si="25">ROUND(AB27*0.35,2)</f>
        <v>421764.18</v>
      </c>
    </row>
    <row r="28" spans="1:29" ht="15" customHeight="1" x14ac:dyDescent="0.25">
      <c r="A28" s="15">
        <f t="shared" si="2"/>
        <v>45969</v>
      </c>
      <c r="B28" s="5">
        <v>110551</v>
      </c>
      <c r="C28" s="5">
        <v>1012.5</v>
      </c>
      <c r="D28" s="5">
        <v>113957</v>
      </c>
      <c r="E28" s="5"/>
      <c r="F28" s="5"/>
      <c r="G28" s="5">
        <v>27247</v>
      </c>
      <c r="H28" s="5">
        <v>4983</v>
      </c>
      <c r="I28" s="5"/>
      <c r="J28" s="5">
        <v>5094</v>
      </c>
      <c r="K28" s="5"/>
      <c r="L28" s="5">
        <v>165999.25</v>
      </c>
      <c r="M28" s="5">
        <v>132839.5</v>
      </c>
      <c r="N28" s="5">
        <v>68132</v>
      </c>
      <c r="O28" s="5">
        <v>0</v>
      </c>
      <c r="P28" s="5">
        <v>15724</v>
      </c>
      <c r="Q28" s="5">
        <v>63296</v>
      </c>
      <c r="R28" s="5">
        <v>0</v>
      </c>
      <c r="S28" s="5">
        <v>39631</v>
      </c>
      <c r="T28" s="5">
        <v>119088.5</v>
      </c>
      <c r="U28" s="5">
        <v>0</v>
      </c>
      <c r="V28" s="5"/>
      <c r="W28" s="5"/>
      <c r="X28" s="5"/>
      <c r="Y28" s="5">
        <v>62541</v>
      </c>
      <c r="Z28" s="5">
        <v>9586.5</v>
      </c>
      <c r="AA28" s="5">
        <v>69395.5</v>
      </c>
      <c r="AB28" s="5">
        <f t="shared" ref="AB28" si="26">SUM(B28:AA28)</f>
        <v>1009077.75</v>
      </c>
      <c r="AC28" s="5">
        <f t="shared" ref="AC28" si="27">ROUND(AB28*0.35,2)</f>
        <v>353177.21</v>
      </c>
    </row>
    <row r="29" spans="1:29" ht="15" customHeight="1" x14ac:dyDescent="0.25">
      <c r="A29" s="15">
        <f t="shared" si="2"/>
        <v>45976</v>
      </c>
      <c r="B29" s="5">
        <v>301201</v>
      </c>
      <c r="C29" s="5">
        <v>41135</v>
      </c>
      <c r="D29" s="5">
        <v>96673</v>
      </c>
      <c r="E29" s="5"/>
      <c r="F29" s="5"/>
      <c r="G29" s="5">
        <v>22012</v>
      </c>
      <c r="H29" s="5">
        <v>38069</v>
      </c>
      <c r="I29" s="5"/>
      <c r="J29" s="5">
        <v>7880</v>
      </c>
      <c r="K29" s="5"/>
      <c r="L29" s="5">
        <v>410680.75</v>
      </c>
      <c r="M29" s="5">
        <v>120029</v>
      </c>
      <c r="N29" s="5">
        <v>59027</v>
      </c>
      <c r="O29" s="5">
        <v>0</v>
      </c>
      <c r="P29" s="5">
        <v>16172</v>
      </c>
      <c r="Q29" s="5">
        <v>60712</v>
      </c>
      <c r="R29" s="5">
        <v>0</v>
      </c>
      <c r="S29" s="5">
        <v>13344.5</v>
      </c>
      <c r="T29" s="5">
        <v>143387</v>
      </c>
      <c r="U29" s="5">
        <v>0</v>
      </c>
      <c r="V29" s="5"/>
      <c r="W29" s="5"/>
      <c r="X29" s="5"/>
      <c r="Y29" s="5">
        <v>14647</v>
      </c>
      <c r="Z29" s="5">
        <v>-16769</v>
      </c>
      <c r="AA29" s="5">
        <v>82094</v>
      </c>
      <c r="AB29" s="5">
        <f t="shared" ref="AB29" si="28">SUM(B29:AA29)</f>
        <v>1410294.25</v>
      </c>
      <c r="AC29" s="5">
        <f t="shared" ref="AC29" si="29">ROUND(AB29*0.35,2)</f>
        <v>493602.99</v>
      </c>
    </row>
    <row r="30" spans="1:29" ht="15" customHeight="1" x14ac:dyDescent="0.25">
      <c r="A30" s="15">
        <f t="shared" si="2"/>
        <v>45983</v>
      </c>
      <c r="B30" s="5">
        <v>237748.5</v>
      </c>
      <c r="C30" s="5">
        <v>102944</v>
      </c>
      <c r="D30" s="5">
        <v>37179</v>
      </c>
      <c r="E30" s="5"/>
      <c r="F30" s="5"/>
      <c r="G30" s="5">
        <v>20186</v>
      </c>
      <c r="H30" s="5">
        <v>46456</v>
      </c>
      <c r="I30" s="5"/>
      <c r="J30" s="5">
        <v>1673</v>
      </c>
      <c r="K30" s="5"/>
      <c r="L30" s="5">
        <v>21416.25</v>
      </c>
      <c r="M30" s="5">
        <v>145589.5</v>
      </c>
      <c r="N30" s="5">
        <v>52715</v>
      </c>
      <c r="O30" s="5">
        <v>0</v>
      </c>
      <c r="P30" s="5">
        <v>10014</v>
      </c>
      <c r="Q30" s="5">
        <v>64516</v>
      </c>
      <c r="R30" s="5">
        <v>0</v>
      </c>
      <c r="S30" s="5">
        <v>53999</v>
      </c>
      <c r="T30" s="5">
        <v>157144</v>
      </c>
      <c r="U30" s="5">
        <v>0</v>
      </c>
      <c r="V30" s="5"/>
      <c r="W30" s="5"/>
      <c r="X30" s="5"/>
      <c r="Y30" s="5">
        <v>72915</v>
      </c>
      <c r="Z30" s="5">
        <v>5318.5</v>
      </c>
      <c r="AA30" s="5">
        <v>50916.5</v>
      </c>
      <c r="AB30" s="5">
        <f t="shared" ref="AB30" si="30">SUM(B30:AA30)</f>
        <v>1080730.25</v>
      </c>
      <c r="AC30" s="5">
        <f t="shared" ref="AC30" si="31">ROUND(AB30*0.35,2)</f>
        <v>378255.59</v>
      </c>
    </row>
    <row r="31" spans="1:29" ht="15" customHeight="1" x14ac:dyDescent="0.25">
      <c r="A31" s="15">
        <f t="shared" si="2"/>
        <v>45990</v>
      </c>
      <c r="B31" s="5">
        <v>360227</v>
      </c>
      <c r="C31" s="5">
        <v>352987.5</v>
      </c>
      <c r="D31" s="5">
        <v>93216</v>
      </c>
      <c r="E31" s="5"/>
      <c r="F31" s="5"/>
      <c r="G31" s="5">
        <v>39833</v>
      </c>
      <c r="H31" s="5">
        <v>88791</v>
      </c>
      <c r="I31" s="5"/>
      <c r="J31" s="5">
        <v>2350</v>
      </c>
      <c r="K31" s="5"/>
      <c r="L31" s="5">
        <v>76736</v>
      </c>
      <c r="M31" s="5">
        <v>69576.25</v>
      </c>
      <c r="N31" s="5">
        <v>17890</v>
      </c>
      <c r="O31" s="5">
        <v>0</v>
      </c>
      <c r="P31" s="5">
        <v>-162082</v>
      </c>
      <c r="Q31" s="5">
        <v>77406</v>
      </c>
      <c r="R31" s="5">
        <v>0</v>
      </c>
      <c r="S31" s="5">
        <v>20676.5</v>
      </c>
      <c r="T31" s="5">
        <v>131028</v>
      </c>
      <c r="U31" s="5">
        <v>0</v>
      </c>
      <c r="V31" s="5"/>
      <c r="W31" s="5"/>
      <c r="X31" s="5"/>
      <c r="Y31" s="5">
        <v>66306</v>
      </c>
      <c r="Z31" s="5">
        <v>23696.5</v>
      </c>
      <c r="AA31" s="5">
        <v>78308</v>
      </c>
      <c r="AB31" s="5">
        <f t="shared" ref="AB31" si="32">SUM(B31:AA31)</f>
        <v>1336945.75</v>
      </c>
      <c r="AC31" s="5">
        <f t="shared" ref="AC31" si="33">ROUND(AB31*0.35,2)</f>
        <v>467931.01</v>
      </c>
    </row>
    <row r="32" spans="1:29" ht="15" customHeight="1" x14ac:dyDescent="0.25">
      <c r="A32" s="15">
        <f t="shared" si="2"/>
        <v>45997</v>
      </c>
      <c r="B32" s="5">
        <v>341974</v>
      </c>
      <c r="C32" s="5">
        <v>49966</v>
      </c>
      <c r="D32" s="5">
        <v>129930</v>
      </c>
      <c r="E32" s="5"/>
      <c r="F32" s="5"/>
      <c r="G32" s="5">
        <v>54109</v>
      </c>
      <c r="H32" s="5">
        <v>63036</v>
      </c>
      <c r="I32" s="5"/>
      <c r="J32" s="5">
        <v>924</v>
      </c>
      <c r="K32" s="5"/>
      <c r="L32" s="5">
        <v>298889.5</v>
      </c>
      <c r="M32" s="5">
        <v>140808</v>
      </c>
      <c r="N32" s="5">
        <v>38846</v>
      </c>
      <c r="O32" s="5">
        <v>0</v>
      </c>
      <c r="P32" s="5">
        <v>12851</v>
      </c>
      <c r="Q32" s="5">
        <v>60415</v>
      </c>
      <c r="R32" s="5">
        <v>0</v>
      </c>
      <c r="S32" s="5">
        <v>1257</v>
      </c>
      <c r="T32" s="5">
        <v>112812</v>
      </c>
      <c r="U32" s="5">
        <v>0</v>
      </c>
      <c r="V32" s="5"/>
      <c r="W32" s="5"/>
      <c r="X32" s="5"/>
      <c r="Y32" s="5">
        <v>18909</v>
      </c>
      <c r="Z32" s="5">
        <v>41369.5</v>
      </c>
      <c r="AA32" s="5">
        <v>74972.5</v>
      </c>
      <c r="AB32" s="5">
        <f t="shared" ref="AB32" si="34">SUM(B32:AA32)</f>
        <v>1441068.5</v>
      </c>
      <c r="AC32" s="5">
        <f t="shared" ref="AC32" si="35">ROUND(AB32*0.35,2)</f>
        <v>504373.98</v>
      </c>
    </row>
    <row r="33" spans="1:29" ht="15" customHeight="1" x14ac:dyDescent="0.25">
      <c r="A33" s="15">
        <f t="shared" si="2"/>
        <v>46004</v>
      </c>
      <c r="B33" s="5">
        <v>174174</v>
      </c>
      <c r="C33" s="5">
        <v>11849</v>
      </c>
      <c r="D33" s="5">
        <v>46135</v>
      </c>
      <c r="E33" s="5"/>
      <c r="F33" s="5"/>
      <c r="G33" s="5">
        <v>22369</v>
      </c>
      <c r="H33" s="5">
        <v>-15865</v>
      </c>
      <c r="I33" s="5"/>
      <c r="J33" s="5">
        <v>7687</v>
      </c>
      <c r="K33" s="5"/>
      <c r="L33" s="5">
        <v>112589.5</v>
      </c>
      <c r="M33" s="5">
        <v>105056</v>
      </c>
      <c r="N33" s="5">
        <v>31269</v>
      </c>
      <c r="O33" s="5">
        <v>0</v>
      </c>
      <c r="P33" s="5">
        <v>6774</v>
      </c>
      <c r="Q33" s="5">
        <v>59484</v>
      </c>
      <c r="R33" s="5">
        <v>0</v>
      </c>
      <c r="S33" s="5">
        <v>17934</v>
      </c>
      <c r="T33" s="5">
        <v>147533.5</v>
      </c>
      <c r="U33" s="5">
        <v>0</v>
      </c>
      <c r="V33" s="5"/>
      <c r="W33" s="5"/>
      <c r="X33" s="5"/>
      <c r="Y33" s="5">
        <v>61058</v>
      </c>
      <c r="Z33" s="5">
        <v>30362.5</v>
      </c>
      <c r="AA33" s="5">
        <v>55743</v>
      </c>
      <c r="AB33" s="5">
        <f t="shared" ref="AB33" si="36">SUM(B33:AA33)</f>
        <v>874152.5</v>
      </c>
      <c r="AC33" s="5">
        <f t="shared" ref="AC33" si="37">ROUND(AB33*0.35,2)</f>
        <v>305953.38</v>
      </c>
    </row>
    <row r="34" spans="1:29" ht="15" customHeight="1" x14ac:dyDescent="0.25">
      <c r="A34" s="15">
        <f t="shared" si="2"/>
        <v>46011</v>
      </c>
      <c r="B34" s="5">
        <v>205133</v>
      </c>
      <c r="C34" s="5">
        <v>153124.5</v>
      </c>
      <c r="D34" s="5">
        <v>62045</v>
      </c>
      <c r="E34" s="5"/>
      <c r="F34" s="5"/>
      <c r="G34" s="5">
        <v>5709</v>
      </c>
      <c r="H34" s="5">
        <v>37571</v>
      </c>
      <c r="I34" s="5"/>
      <c r="J34" s="5">
        <v>2664</v>
      </c>
      <c r="K34" s="5"/>
      <c r="L34" s="5">
        <v>200997.75</v>
      </c>
      <c r="M34" s="5">
        <v>126194</v>
      </c>
      <c r="N34" s="5">
        <v>57696</v>
      </c>
      <c r="O34" s="5">
        <v>0</v>
      </c>
      <c r="P34" s="5">
        <v>16131</v>
      </c>
      <c r="Q34" s="5">
        <v>59791</v>
      </c>
      <c r="R34" s="5">
        <v>0</v>
      </c>
      <c r="S34" s="5">
        <v>24882.5</v>
      </c>
      <c r="T34" s="5">
        <v>118900.5</v>
      </c>
      <c r="U34" s="5">
        <v>0</v>
      </c>
      <c r="V34" s="5"/>
      <c r="W34" s="5"/>
      <c r="X34" s="5"/>
      <c r="Y34" s="5">
        <v>50643</v>
      </c>
      <c r="Z34" s="5">
        <v>2161.5</v>
      </c>
      <c r="AA34" s="5">
        <v>55725.5</v>
      </c>
      <c r="AB34" s="5">
        <f t="shared" ref="AB34" si="38">SUM(B34:AA34)</f>
        <v>1179369.25</v>
      </c>
      <c r="AC34" s="5">
        <f t="shared" ref="AC34" si="39">ROUND(AB34*0.35,2)</f>
        <v>412779.24</v>
      </c>
    </row>
    <row r="35" spans="1:29" ht="15" customHeight="1" x14ac:dyDescent="0.25">
      <c r="A35" s="15">
        <f t="shared" si="2"/>
        <v>46018</v>
      </c>
      <c r="B35" s="5">
        <v>251242.5</v>
      </c>
      <c r="C35" s="5">
        <v>-5644.5</v>
      </c>
      <c r="D35" s="5">
        <v>136281</v>
      </c>
      <c r="E35" s="5"/>
      <c r="F35" s="5"/>
      <c r="G35" s="5">
        <v>44391</v>
      </c>
      <c r="H35" s="5">
        <v>42640</v>
      </c>
      <c r="I35" s="5"/>
      <c r="J35" s="5">
        <v>-784</v>
      </c>
      <c r="K35" s="5"/>
      <c r="L35" s="5">
        <v>219808.75</v>
      </c>
      <c r="M35" s="5">
        <v>120634.5</v>
      </c>
      <c r="N35" s="5">
        <v>31075</v>
      </c>
      <c r="O35" s="5">
        <v>0</v>
      </c>
      <c r="P35" s="5">
        <v>37273</v>
      </c>
      <c r="Q35" s="5">
        <v>57898</v>
      </c>
      <c r="R35" s="5">
        <v>0</v>
      </c>
      <c r="S35" s="5">
        <v>79118.5</v>
      </c>
      <c r="T35" s="5">
        <v>118950.5</v>
      </c>
      <c r="U35" s="5">
        <v>0</v>
      </c>
      <c r="V35" s="5"/>
      <c r="W35" s="5"/>
      <c r="X35" s="5"/>
      <c r="Y35" s="5">
        <v>62199.5</v>
      </c>
      <c r="Z35" s="5">
        <v>5231</v>
      </c>
      <c r="AA35" s="5">
        <v>82502.5</v>
      </c>
      <c r="AB35" s="5">
        <f t="shared" ref="AB35" si="40">SUM(B35:AA35)</f>
        <v>1282817.25</v>
      </c>
      <c r="AC35" s="5">
        <f t="shared" ref="AC35" si="41">ROUND(AB35*0.35,2)</f>
        <v>448986.04</v>
      </c>
    </row>
    <row r="36" spans="1:29" ht="15" customHeight="1" x14ac:dyDescent="0.25">
      <c r="A36" s="15">
        <f t="shared" si="2"/>
        <v>46025</v>
      </c>
      <c r="B36" s="5">
        <v>414386</v>
      </c>
      <c r="C36" s="5">
        <v>97481.5</v>
      </c>
      <c r="D36" s="5">
        <v>70750</v>
      </c>
      <c r="E36" s="5"/>
      <c r="F36" s="5"/>
      <c r="G36" s="5">
        <v>-148378.5</v>
      </c>
      <c r="H36" s="5">
        <v>79037</v>
      </c>
      <c r="I36" s="5"/>
      <c r="J36" s="5">
        <v>23371</v>
      </c>
      <c r="K36" s="5"/>
      <c r="L36" s="5">
        <v>47550</v>
      </c>
      <c r="M36" s="5">
        <v>106629.5</v>
      </c>
      <c r="N36" s="5">
        <v>24237</v>
      </c>
      <c r="O36" s="5">
        <v>0</v>
      </c>
      <c r="P36" s="5">
        <v>37835</v>
      </c>
      <c r="Q36" s="5">
        <v>85663</v>
      </c>
      <c r="R36" s="5">
        <v>0</v>
      </c>
      <c r="S36" s="5">
        <v>103724.75</v>
      </c>
      <c r="T36" s="5">
        <v>111669</v>
      </c>
      <c r="U36" s="5">
        <v>0</v>
      </c>
      <c r="V36" s="5"/>
      <c r="W36" s="5"/>
      <c r="X36" s="5"/>
      <c r="Y36" s="5">
        <v>68369.5</v>
      </c>
      <c r="Z36" s="5">
        <v>45677</v>
      </c>
      <c r="AA36" s="5">
        <v>60221</v>
      </c>
      <c r="AB36" s="5">
        <f t="shared" ref="AB36" si="42">SUM(B36:AA36)</f>
        <v>1228222.75</v>
      </c>
      <c r="AC36" s="5">
        <f t="shared" ref="AC36" si="43">ROUND(AB36*0.35,2)</f>
        <v>429877.96</v>
      </c>
    </row>
    <row r="37" spans="1:29" ht="15" customHeight="1" x14ac:dyDescent="0.25">
      <c r="A37" s="15">
        <f t="shared" si="2"/>
        <v>46032</v>
      </c>
      <c r="B37" s="5">
        <v>194158</v>
      </c>
      <c r="C37" s="5">
        <v>372965.5</v>
      </c>
      <c r="D37" s="5">
        <v>44108</v>
      </c>
      <c r="E37" s="5"/>
      <c r="F37" s="5"/>
      <c r="G37" s="5">
        <v>43540</v>
      </c>
      <c r="H37" s="5">
        <v>27692</v>
      </c>
      <c r="I37" s="5"/>
      <c r="J37" s="5">
        <v>923</v>
      </c>
      <c r="K37" s="5"/>
      <c r="L37" s="5">
        <v>206856.5</v>
      </c>
      <c r="M37" s="5">
        <v>98649</v>
      </c>
      <c r="N37" s="5">
        <v>11812</v>
      </c>
      <c r="O37" s="5">
        <v>0</v>
      </c>
      <c r="P37" s="5">
        <v>11205</v>
      </c>
      <c r="Q37" s="5">
        <v>55635</v>
      </c>
      <c r="R37" s="5">
        <v>0</v>
      </c>
      <c r="S37" s="5">
        <v>29580</v>
      </c>
      <c r="T37" s="5">
        <v>97565.5</v>
      </c>
      <c r="U37" s="5">
        <v>0</v>
      </c>
      <c r="V37" s="5"/>
      <c r="W37" s="5"/>
      <c r="X37" s="5"/>
      <c r="Y37" s="5">
        <v>41003</v>
      </c>
      <c r="Z37" s="5">
        <v>44294</v>
      </c>
      <c r="AA37" s="5">
        <v>87688.5</v>
      </c>
      <c r="AB37" s="5">
        <f t="shared" ref="AB37" si="44">SUM(B37:AA37)</f>
        <v>1367675</v>
      </c>
      <c r="AC37" s="5">
        <f t="shared" ref="AC37" si="45">ROUND(AB37*0.35,2)</f>
        <v>478686.25</v>
      </c>
    </row>
    <row r="38" spans="1:29" ht="15" customHeight="1" x14ac:dyDescent="0.25">
      <c r="A38" s="15">
        <f t="shared" si="2"/>
        <v>46039</v>
      </c>
      <c r="B38" s="5">
        <v>253562.5</v>
      </c>
      <c r="C38" s="5">
        <v>36845</v>
      </c>
      <c r="D38" s="5">
        <v>90135</v>
      </c>
      <c r="E38" s="5"/>
      <c r="F38" s="5"/>
      <c r="G38" s="5">
        <v>44092.5</v>
      </c>
      <c r="H38" s="5">
        <v>72967</v>
      </c>
      <c r="I38" s="5"/>
      <c r="J38" s="5">
        <v>15870</v>
      </c>
      <c r="K38" s="5"/>
      <c r="L38" s="5">
        <v>96782.25</v>
      </c>
      <c r="M38" s="5">
        <v>50868</v>
      </c>
      <c r="N38" s="5">
        <v>42685</v>
      </c>
      <c r="O38" s="5">
        <v>0</v>
      </c>
      <c r="P38" s="5">
        <v>17084</v>
      </c>
      <c r="Q38" s="5">
        <v>63767</v>
      </c>
      <c r="R38" s="5">
        <v>0</v>
      </c>
      <c r="S38" s="5">
        <v>38941</v>
      </c>
      <c r="T38" s="5">
        <v>23455.5</v>
      </c>
      <c r="U38" s="5">
        <v>0</v>
      </c>
      <c r="V38" s="5"/>
      <c r="W38" s="5"/>
      <c r="X38" s="5"/>
      <c r="Y38" s="5">
        <v>69333</v>
      </c>
      <c r="Z38" s="5">
        <v>13754.5</v>
      </c>
      <c r="AA38" s="5">
        <v>53071.5</v>
      </c>
      <c r="AB38" s="5">
        <f t="shared" ref="AB38" si="46">SUM(B38:AA38)</f>
        <v>983213.75</v>
      </c>
      <c r="AC38" s="5">
        <f t="shared" ref="AC38" si="47">ROUND(AB38*0.35,2)</f>
        <v>344124.81</v>
      </c>
    </row>
    <row r="39" spans="1:29" ht="15" customHeight="1" x14ac:dyDescent="0.25">
      <c r="A39" s="15">
        <f t="shared" si="2"/>
        <v>46046</v>
      </c>
      <c r="B39" s="5">
        <v>271489</v>
      </c>
      <c r="C39" s="5">
        <v>8423.5</v>
      </c>
      <c r="D39" s="5">
        <v>52470</v>
      </c>
      <c r="E39" s="5"/>
      <c r="F39" s="5"/>
      <c r="G39" s="5">
        <v>22931</v>
      </c>
      <c r="H39" s="5">
        <v>74997.5</v>
      </c>
      <c r="I39" s="5"/>
      <c r="J39" s="5">
        <v>5635</v>
      </c>
      <c r="K39" s="5"/>
      <c r="L39" s="5">
        <v>286411</v>
      </c>
      <c r="M39" s="5">
        <v>132908.75</v>
      </c>
      <c r="N39" s="5">
        <v>35399</v>
      </c>
      <c r="O39" s="5">
        <v>0</v>
      </c>
      <c r="P39" s="5">
        <v>17641</v>
      </c>
      <c r="Q39" s="5">
        <v>57866</v>
      </c>
      <c r="R39" s="5">
        <v>0</v>
      </c>
      <c r="S39" s="5">
        <v>31645</v>
      </c>
      <c r="T39" s="5">
        <v>128120</v>
      </c>
      <c r="U39" s="5">
        <v>0</v>
      </c>
      <c r="V39" s="5"/>
      <c r="W39" s="5"/>
      <c r="X39" s="5"/>
      <c r="Y39" s="5">
        <v>53827</v>
      </c>
      <c r="Z39" s="5">
        <v>20016.5</v>
      </c>
      <c r="AA39" s="5">
        <v>45639</v>
      </c>
      <c r="AB39" s="5">
        <f t="shared" ref="AB39" si="48">SUM(B39:AA39)</f>
        <v>1245419.25</v>
      </c>
      <c r="AC39" s="5">
        <f t="shared" ref="AC39" si="49">ROUND(AB39*0.35,2)</f>
        <v>435896.74</v>
      </c>
    </row>
    <row r="40" spans="1:29" ht="15" customHeight="1" x14ac:dyDescent="0.25">
      <c r="A40" s="15">
        <f t="shared" si="2"/>
        <v>46053</v>
      </c>
      <c r="B40" s="5">
        <v>203169.5</v>
      </c>
      <c r="C40" s="5">
        <v>110989</v>
      </c>
      <c r="D40" s="5">
        <v>90861.25</v>
      </c>
      <c r="E40" s="5"/>
      <c r="F40" s="5"/>
      <c r="G40" s="5">
        <v>24523.5</v>
      </c>
      <c r="H40" s="5">
        <v>36722</v>
      </c>
      <c r="I40" s="5"/>
      <c r="J40" s="5">
        <v>4689</v>
      </c>
      <c r="K40" s="5"/>
      <c r="L40" s="5">
        <v>341180.75</v>
      </c>
      <c r="M40" s="5">
        <v>43326.5</v>
      </c>
      <c r="N40" s="5">
        <v>33442</v>
      </c>
      <c r="O40" s="5">
        <v>0</v>
      </c>
      <c r="P40" s="5">
        <v>926</v>
      </c>
      <c r="Q40" s="5">
        <v>54921</v>
      </c>
      <c r="R40" s="5">
        <v>0</v>
      </c>
      <c r="S40" s="5">
        <v>28137.25</v>
      </c>
      <c r="T40" s="5">
        <v>121142</v>
      </c>
      <c r="U40" s="5">
        <v>0</v>
      </c>
      <c r="V40" s="5"/>
      <c r="W40" s="5"/>
      <c r="X40" s="5"/>
      <c r="Y40" s="5">
        <v>12510</v>
      </c>
      <c r="Z40" s="5">
        <v>20772</v>
      </c>
      <c r="AA40" s="5">
        <v>33875.5</v>
      </c>
      <c r="AB40" s="5">
        <f t="shared" ref="AB40" si="50">SUM(B40:AA40)</f>
        <v>1161187.25</v>
      </c>
      <c r="AC40" s="5">
        <f t="shared" ref="AC40" si="51">ROUND(AB40*0.35,2)</f>
        <v>406415.54</v>
      </c>
    </row>
    <row r="41" spans="1:29" ht="15" customHeight="1" x14ac:dyDescent="0.25">
      <c r="A41" s="15">
        <f t="shared" si="2"/>
        <v>46060</v>
      </c>
      <c r="B41" s="5">
        <v>275604</v>
      </c>
      <c r="C41" s="5">
        <v>27540.5</v>
      </c>
      <c r="D41" s="5">
        <v>60191</v>
      </c>
      <c r="E41" s="5"/>
      <c r="F41" s="5"/>
      <c r="G41" s="5">
        <v>29513.5</v>
      </c>
      <c r="H41" s="5">
        <v>60531.5</v>
      </c>
      <c r="I41" s="5"/>
      <c r="J41" s="5">
        <v>8563</v>
      </c>
      <c r="K41" s="5"/>
      <c r="L41" s="5">
        <v>-49227.75</v>
      </c>
      <c r="M41" s="5">
        <v>177871.5</v>
      </c>
      <c r="N41" s="5">
        <v>18907</v>
      </c>
      <c r="O41" s="5">
        <v>0</v>
      </c>
      <c r="P41" s="5">
        <v>-141575</v>
      </c>
      <c r="Q41" s="5">
        <v>60896</v>
      </c>
      <c r="R41" s="5">
        <v>0</v>
      </c>
      <c r="S41" s="5">
        <v>7865</v>
      </c>
      <c r="T41" s="5">
        <v>126436</v>
      </c>
      <c r="U41" s="5">
        <v>0</v>
      </c>
      <c r="V41" s="5"/>
      <c r="W41" s="5"/>
      <c r="X41" s="5"/>
      <c r="Y41" s="5">
        <v>31408</v>
      </c>
      <c r="Z41" s="5">
        <v>26474.5</v>
      </c>
      <c r="AA41" s="5">
        <v>53025</v>
      </c>
      <c r="AB41" s="5">
        <f t="shared" ref="AB41" si="52">SUM(B41:AA41)</f>
        <v>774023.75</v>
      </c>
      <c r="AC41" s="5">
        <f t="shared" ref="AC41" si="53">ROUND(AB41*0.35,2)</f>
        <v>270908.31</v>
      </c>
    </row>
    <row r="42" spans="1:29" ht="15" customHeight="1" x14ac:dyDescent="0.25">
      <c r="A42" s="15">
        <f t="shared" si="2"/>
        <v>46067</v>
      </c>
      <c r="B42" s="5">
        <v>342368</v>
      </c>
      <c r="C42" s="5">
        <v>62431.5</v>
      </c>
      <c r="D42" s="5">
        <v>147407</v>
      </c>
      <c r="E42" s="5"/>
      <c r="F42" s="5"/>
      <c r="G42" s="5">
        <v>32209.5</v>
      </c>
      <c r="H42" s="5">
        <v>15221</v>
      </c>
      <c r="I42" s="5"/>
      <c r="J42" s="5">
        <v>5791</v>
      </c>
      <c r="K42" s="5"/>
      <c r="L42" s="5">
        <v>-5838</v>
      </c>
      <c r="M42" s="5">
        <v>71752.25</v>
      </c>
      <c r="N42" s="5">
        <v>44664</v>
      </c>
      <c r="O42" s="5">
        <v>0</v>
      </c>
      <c r="P42" s="5">
        <v>-4249</v>
      </c>
      <c r="Q42" s="5">
        <v>63595</v>
      </c>
      <c r="R42" s="5">
        <v>0</v>
      </c>
      <c r="S42" s="5">
        <v>50848.25</v>
      </c>
      <c r="T42" s="5">
        <v>77315</v>
      </c>
      <c r="U42" s="5">
        <v>0</v>
      </c>
      <c r="V42" s="5"/>
      <c r="W42" s="5"/>
      <c r="X42" s="5"/>
      <c r="Y42" s="5">
        <v>91057</v>
      </c>
      <c r="Z42" s="5">
        <v>49689.5</v>
      </c>
      <c r="AA42" s="5">
        <v>23764</v>
      </c>
      <c r="AB42" s="5">
        <f t="shared" ref="AB42" si="54">SUM(B42:AA42)</f>
        <v>1068026</v>
      </c>
      <c r="AC42" s="5">
        <f t="shared" ref="AC42" si="55">ROUND(AB42*0.35,2)</f>
        <v>373809.1</v>
      </c>
    </row>
    <row r="43" spans="1:29" ht="15" customHeight="1" x14ac:dyDescent="0.25">
      <c r="A43" s="15">
        <f t="shared" si="2"/>
        <v>46074</v>
      </c>
      <c r="B43" s="5">
        <v>283871</v>
      </c>
      <c r="C43" s="5">
        <v>74026.5</v>
      </c>
      <c r="D43" s="5">
        <v>140926</v>
      </c>
      <c r="E43" s="5"/>
      <c r="F43" s="5"/>
      <c r="G43" s="5">
        <v>22495</v>
      </c>
      <c r="H43" s="5">
        <v>71242</v>
      </c>
      <c r="I43" s="5"/>
      <c r="J43" s="5">
        <v>62</v>
      </c>
      <c r="K43" s="5"/>
      <c r="L43" s="5">
        <v>321984.75</v>
      </c>
      <c r="M43" s="5">
        <v>82813.75</v>
      </c>
      <c r="N43" s="5">
        <v>34265</v>
      </c>
      <c r="O43" s="5">
        <v>0</v>
      </c>
      <c r="P43" s="5">
        <v>24354</v>
      </c>
      <c r="Q43" s="5">
        <v>71085</v>
      </c>
      <c r="R43" s="5">
        <v>6500</v>
      </c>
      <c r="S43" s="5">
        <v>48886.93</v>
      </c>
      <c r="T43" s="5">
        <v>122722.5</v>
      </c>
      <c r="U43" s="5">
        <v>0</v>
      </c>
      <c r="V43" s="5"/>
      <c r="W43" s="5"/>
      <c r="X43" s="5"/>
      <c r="Y43" s="5">
        <v>69843</v>
      </c>
      <c r="Z43" s="5">
        <v>39534.5</v>
      </c>
      <c r="AA43" s="5">
        <v>30781.5</v>
      </c>
      <c r="AB43" s="5">
        <f t="shared" ref="AB43" si="56">SUM(B43:AA43)</f>
        <v>1445393.43</v>
      </c>
      <c r="AC43" s="5">
        <f t="shared" ref="AC43" si="57">ROUND(AB43*0.35,2)</f>
        <v>505887.7</v>
      </c>
    </row>
    <row r="44" spans="1:29" ht="14.25" customHeight="1" x14ac:dyDescent="0.25">
      <c r="A44" s="11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</row>
    <row r="45" spans="1:29" ht="15" customHeight="1" thickBot="1" x14ac:dyDescent="0.3">
      <c r="B45" s="6">
        <f>SUM(B10:B44)</f>
        <v>9379077.75</v>
      </c>
      <c r="C45" s="6">
        <f t="shared" ref="C45:AC45" si="58">SUM(C10:C44)</f>
        <v>3503247</v>
      </c>
      <c r="D45" s="6">
        <f t="shared" si="58"/>
        <v>2949574.25</v>
      </c>
      <c r="E45" s="6">
        <f t="shared" si="58"/>
        <v>0</v>
      </c>
      <c r="F45" s="6">
        <f t="shared" si="58"/>
        <v>0</v>
      </c>
      <c r="G45" s="6">
        <f t="shared" si="58"/>
        <v>412899.5</v>
      </c>
      <c r="H45" s="6">
        <f t="shared" si="58"/>
        <v>1448219.27</v>
      </c>
      <c r="I45" s="6">
        <f t="shared" si="58"/>
        <v>0</v>
      </c>
      <c r="J45" s="6">
        <f t="shared" si="58"/>
        <v>198250</v>
      </c>
      <c r="K45" s="6">
        <f t="shared" si="58"/>
        <v>0</v>
      </c>
      <c r="L45" s="6">
        <f t="shared" si="58"/>
        <v>6446974.5</v>
      </c>
      <c r="M45" s="6">
        <f t="shared" si="58"/>
        <v>3242129.75</v>
      </c>
      <c r="N45" s="6">
        <f t="shared" si="58"/>
        <v>1316700</v>
      </c>
      <c r="O45" s="6">
        <f t="shared" si="58"/>
        <v>0</v>
      </c>
      <c r="P45" s="6">
        <f t="shared" si="58"/>
        <v>133072.5</v>
      </c>
      <c r="Q45" s="6">
        <f t="shared" si="58"/>
        <v>2154318</v>
      </c>
      <c r="R45" s="6">
        <f t="shared" si="58"/>
        <v>15200</v>
      </c>
      <c r="S45" s="6">
        <f t="shared" si="58"/>
        <v>1265691.94</v>
      </c>
      <c r="T45" s="6">
        <f t="shared" si="58"/>
        <v>3395418.5</v>
      </c>
      <c r="U45" s="6">
        <f t="shared" si="58"/>
        <v>0</v>
      </c>
      <c r="V45" s="6">
        <f t="shared" si="58"/>
        <v>0</v>
      </c>
      <c r="W45" s="6">
        <f t="shared" si="58"/>
        <v>0</v>
      </c>
      <c r="X45" s="6">
        <f t="shared" si="58"/>
        <v>0</v>
      </c>
      <c r="Y45" s="6">
        <f t="shared" si="58"/>
        <v>1740132.5</v>
      </c>
      <c r="Z45" s="6">
        <f t="shared" si="58"/>
        <v>733099</v>
      </c>
      <c r="AA45" s="6">
        <f t="shared" si="58"/>
        <v>1912533</v>
      </c>
      <c r="AB45" s="6">
        <f t="shared" si="58"/>
        <v>40246537.460000001</v>
      </c>
      <c r="AC45" s="6">
        <f t="shared" si="58"/>
        <v>14086288.150000002</v>
      </c>
    </row>
    <row r="46" spans="1:29" ht="15" customHeight="1" thickTop="1" x14ac:dyDescent="0.25"/>
    <row r="47" spans="1:29" ht="15" customHeight="1" x14ac:dyDescent="0.25">
      <c r="A47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2020-10-08T18:31:23Z</cp:lastPrinted>
  <dcterms:created xsi:type="dcterms:W3CDTF">2017-06-26T18:48:48Z</dcterms:created>
  <dcterms:modified xsi:type="dcterms:W3CDTF">2026-02-27T14:34:29Z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